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6525" activeTab="3"/>
  </bookViews>
  <sheets>
    <sheet name="КП 2023-1" sheetId="5" r:id="rId1"/>
    <sheet name="Актуализация м. Март-23" sheetId="6" r:id="rId2"/>
    <sheet name="Актуализация м. MАЙ-23 " sheetId="7" r:id="rId3"/>
    <sheet name="Актуализация юни, 2023" sheetId="8" r:id="rId4"/>
  </sheets>
  <externalReferences>
    <externalReference r:id="rId5"/>
  </externalReferences>
  <definedNames>
    <definedName name="_xlnm.Print_Titles" localSheetId="3">'Актуализация юни, 2023'!$5:$8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0" i="8" l="1"/>
  <c r="K90" i="8" s="1"/>
  <c r="N64" i="8"/>
  <c r="O64" i="8"/>
  <c r="P64" i="8"/>
  <c r="Q64" i="8"/>
  <c r="M68" i="8"/>
  <c r="Q89" i="8"/>
  <c r="Q88" i="8" s="1"/>
  <c r="P89" i="8"/>
  <c r="P88" i="8" s="1"/>
  <c r="O89" i="8"/>
  <c r="N89" i="8"/>
  <c r="N88" i="8" s="1"/>
  <c r="M89" i="8"/>
  <c r="J89" i="8"/>
  <c r="J88" i="8" s="1"/>
  <c r="I89" i="8"/>
  <c r="I88" i="8" s="1"/>
  <c r="H89" i="8"/>
  <c r="H88" i="8" s="1"/>
  <c r="G89" i="8"/>
  <c r="G88" i="8" s="1"/>
  <c r="F89" i="8"/>
  <c r="F88" i="8" s="1"/>
  <c r="E89" i="8"/>
  <c r="E88" i="8" s="1"/>
  <c r="O88" i="8"/>
  <c r="M88" i="8"/>
  <c r="L89" i="8" l="1"/>
  <c r="L88" i="8" s="1"/>
  <c r="K88" i="8" s="1"/>
  <c r="K89" i="8" l="1"/>
  <c r="L77" i="8"/>
  <c r="M67" i="8" l="1"/>
  <c r="M66" i="8"/>
  <c r="M65" i="8"/>
  <c r="L15" i="8"/>
  <c r="K15" i="8" s="1"/>
  <c r="M64" i="8" l="1"/>
  <c r="F80" i="8"/>
  <c r="E60" i="8"/>
  <c r="L33" i="8"/>
  <c r="E33" i="8"/>
  <c r="F16" i="8" l="1"/>
  <c r="L87" i="8"/>
  <c r="L86" i="8" s="1"/>
  <c r="E87" i="8"/>
  <c r="E86" i="8" s="1"/>
  <c r="E85" i="8" s="1"/>
  <c r="Q86" i="8"/>
  <c r="Q85" i="8" s="1"/>
  <c r="P86" i="8"/>
  <c r="P85" i="8" s="1"/>
  <c r="O86" i="8"/>
  <c r="O85" i="8" s="1"/>
  <c r="N86" i="8"/>
  <c r="M86" i="8"/>
  <c r="M85" i="8" s="1"/>
  <c r="J86" i="8"/>
  <c r="J85" i="8" s="1"/>
  <c r="I86" i="8"/>
  <c r="I85" i="8" s="1"/>
  <c r="H86" i="8"/>
  <c r="H85" i="8" s="1"/>
  <c r="G86" i="8"/>
  <c r="G85" i="8" s="1"/>
  <c r="F86" i="8"/>
  <c r="F85" i="8" s="1"/>
  <c r="O84" i="8"/>
  <c r="L84" i="8" s="1"/>
  <c r="H84" i="8"/>
  <c r="E84" i="8" s="1"/>
  <c r="L82" i="8"/>
  <c r="E82" i="8"/>
  <c r="L83" i="8"/>
  <c r="E83" i="8"/>
  <c r="L81" i="8"/>
  <c r="E81" i="8"/>
  <c r="M80" i="8"/>
  <c r="L80" i="8" s="1"/>
  <c r="F79" i="8"/>
  <c r="E80" i="8"/>
  <c r="Q79" i="8"/>
  <c r="P79" i="8"/>
  <c r="N79" i="8"/>
  <c r="J79" i="8"/>
  <c r="I79" i="8"/>
  <c r="G79" i="8"/>
  <c r="K78" i="8"/>
  <c r="K77" i="8"/>
  <c r="Q76" i="8"/>
  <c r="P76" i="8"/>
  <c r="N76" i="8"/>
  <c r="M76" i="8"/>
  <c r="J76" i="8"/>
  <c r="I76" i="8"/>
  <c r="H76" i="8"/>
  <c r="G76" i="8"/>
  <c r="F76" i="8"/>
  <c r="E76" i="8"/>
  <c r="K75" i="8"/>
  <c r="Q74" i="8"/>
  <c r="P74" i="8"/>
  <c r="O74" i="8"/>
  <c r="N74" i="8"/>
  <c r="M74" i="8"/>
  <c r="J74" i="8"/>
  <c r="I74" i="8"/>
  <c r="H74" i="8"/>
  <c r="G74" i="8"/>
  <c r="F74" i="8"/>
  <c r="E74" i="8"/>
  <c r="K73" i="8"/>
  <c r="K72" i="8"/>
  <c r="Q71" i="8"/>
  <c r="P71" i="8"/>
  <c r="O71" i="8"/>
  <c r="N71" i="8"/>
  <c r="M71" i="8"/>
  <c r="J71" i="8"/>
  <c r="I71" i="8"/>
  <c r="I64" i="8" s="1"/>
  <c r="H71" i="8"/>
  <c r="H64" i="8" s="1"/>
  <c r="G71" i="8"/>
  <c r="G64" i="8" s="1"/>
  <c r="F71" i="8"/>
  <c r="E71" i="8"/>
  <c r="L69" i="8"/>
  <c r="F69" i="8"/>
  <c r="E69" i="8" s="1"/>
  <c r="L68" i="8"/>
  <c r="E68" i="8"/>
  <c r="L67" i="8"/>
  <c r="E67" i="8"/>
  <c r="L66" i="8"/>
  <c r="E66" i="8"/>
  <c r="L65" i="8"/>
  <c r="E65" i="8"/>
  <c r="K65" i="8" s="1"/>
  <c r="K63" i="8"/>
  <c r="Q62" i="8"/>
  <c r="P62" i="8"/>
  <c r="O62" i="8"/>
  <c r="N62" i="8"/>
  <c r="K62" i="8"/>
  <c r="J62" i="8"/>
  <c r="I62" i="8"/>
  <c r="H62" i="8"/>
  <c r="G62" i="8"/>
  <c r="M61" i="8"/>
  <c r="L61" i="8" s="1"/>
  <c r="E61" i="8"/>
  <c r="L59" i="8"/>
  <c r="E59" i="8"/>
  <c r="L58" i="8"/>
  <c r="E58" i="8"/>
  <c r="L57" i="8"/>
  <c r="E57" i="8"/>
  <c r="L56" i="8"/>
  <c r="E56" i="8"/>
  <c r="L55" i="8"/>
  <c r="E55" i="8"/>
  <c r="L54" i="8"/>
  <c r="E54" i="8"/>
  <c r="M53" i="8"/>
  <c r="L53" i="8" s="1"/>
  <c r="E53" i="8"/>
  <c r="L52" i="8"/>
  <c r="E52" i="8"/>
  <c r="L51" i="8"/>
  <c r="E51" i="8"/>
  <c r="L50" i="8"/>
  <c r="E50" i="8"/>
  <c r="L49" i="8"/>
  <c r="E49" i="8"/>
  <c r="L48" i="8"/>
  <c r="E48" i="8"/>
  <c r="L47" i="8"/>
  <c r="E47" i="8"/>
  <c r="L46" i="8"/>
  <c r="E46" i="8"/>
  <c r="L45" i="8"/>
  <c r="E45" i="8"/>
  <c r="L44" i="8"/>
  <c r="E44" i="8"/>
  <c r="M43" i="8"/>
  <c r="L43" i="8" s="1"/>
  <c r="E43" i="8"/>
  <c r="L42" i="8"/>
  <c r="E42" i="8"/>
  <c r="L41" i="8"/>
  <c r="E41" i="8"/>
  <c r="L40" i="8"/>
  <c r="E40" i="8"/>
  <c r="L39" i="8"/>
  <c r="E39" i="8"/>
  <c r="L38" i="8"/>
  <c r="E38" i="8"/>
  <c r="L37" i="8"/>
  <c r="E37" i="8"/>
  <c r="L36" i="8"/>
  <c r="E36" i="8"/>
  <c r="L35" i="8"/>
  <c r="K35" i="8" s="1"/>
  <c r="L34" i="8"/>
  <c r="E34" i="8"/>
  <c r="M32" i="8"/>
  <c r="L32" i="8" s="1"/>
  <c r="E32" i="8"/>
  <c r="L31" i="8"/>
  <c r="E31" i="8"/>
  <c r="L30" i="8"/>
  <c r="E30" i="8"/>
  <c r="L29" i="8"/>
  <c r="E29" i="8"/>
  <c r="L28" i="8"/>
  <c r="E28" i="8"/>
  <c r="L27" i="8"/>
  <c r="E27" i="8"/>
  <c r="L26" i="8"/>
  <c r="E26" i="8"/>
  <c r="L25" i="8"/>
  <c r="E25" i="8"/>
  <c r="L24" i="8"/>
  <c r="E24" i="8"/>
  <c r="L23" i="8"/>
  <c r="E23" i="8"/>
  <c r="L22" i="8"/>
  <c r="E22" i="8"/>
  <c r="L21" i="8"/>
  <c r="E21" i="8"/>
  <c r="L20" i="8"/>
  <c r="E20" i="8"/>
  <c r="O19" i="8"/>
  <c r="L19" i="8" s="1"/>
  <c r="H19" i="8"/>
  <c r="E19" i="8" s="1"/>
  <c r="O18" i="8"/>
  <c r="H18" i="8"/>
  <c r="E18" i="8" s="1"/>
  <c r="K17" i="8"/>
  <c r="M60" i="8"/>
  <c r="L60" i="8" s="1"/>
  <c r="K60" i="8" s="1"/>
  <c r="M16" i="8"/>
  <c r="M14" i="8" s="1"/>
  <c r="Q14" i="8"/>
  <c r="P14" i="8"/>
  <c r="N14" i="8"/>
  <c r="J14" i="8"/>
  <c r="I14" i="8"/>
  <c r="G14" i="8"/>
  <c r="M13" i="8"/>
  <c r="L13" i="8" s="1"/>
  <c r="F13" i="8"/>
  <c r="E13" i="8" s="1"/>
  <c r="L12" i="8"/>
  <c r="E12" i="8"/>
  <c r="Q11" i="8"/>
  <c r="P11" i="8"/>
  <c r="O11" i="8"/>
  <c r="N11" i="8"/>
  <c r="J11" i="8"/>
  <c r="I11" i="8"/>
  <c r="H11" i="8"/>
  <c r="G11" i="8"/>
  <c r="L79" i="8" l="1"/>
  <c r="O14" i="8"/>
  <c r="L14" i="8" s="1"/>
  <c r="K14" i="8" s="1"/>
  <c r="K47" i="8"/>
  <c r="J10" i="8"/>
  <c r="N10" i="8"/>
  <c r="G10" i="8"/>
  <c r="O79" i="8"/>
  <c r="O70" i="8" s="1"/>
  <c r="Q10" i="8"/>
  <c r="K81" i="8"/>
  <c r="M11" i="8"/>
  <c r="K24" i="8"/>
  <c r="K66" i="8"/>
  <c r="K68" i="8"/>
  <c r="K82" i="8"/>
  <c r="L18" i="8"/>
  <c r="K18" i="8" s="1"/>
  <c r="I10" i="8"/>
  <c r="K20" i="8"/>
  <c r="K49" i="8"/>
  <c r="L76" i="8"/>
  <c r="K76" i="8" s="1"/>
  <c r="L71" i="8"/>
  <c r="N70" i="8"/>
  <c r="L74" i="8"/>
  <c r="K74" i="8" s="1"/>
  <c r="Q70" i="8"/>
  <c r="I70" i="8"/>
  <c r="N85" i="8"/>
  <c r="K67" i="8"/>
  <c r="K27" i="8"/>
  <c r="K55" i="8"/>
  <c r="K22" i="8"/>
  <c r="K28" i="8"/>
  <c r="K45" i="8"/>
  <c r="K51" i="8"/>
  <c r="K37" i="8"/>
  <c r="K34" i="8"/>
  <c r="K26" i="8"/>
  <c r="K36" i="8"/>
  <c r="K42" i="8"/>
  <c r="K56" i="8"/>
  <c r="K12" i="8"/>
  <c r="L16" i="8"/>
  <c r="K83" i="8"/>
  <c r="F64" i="8"/>
  <c r="E64" i="8" s="1"/>
  <c r="K86" i="8"/>
  <c r="K21" i="8"/>
  <c r="K30" i="8"/>
  <c r="K44" i="8"/>
  <c r="P70" i="8"/>
  <c r="G70" i="8"/>
  <c r="K87" i="8"/>
  <c r="F70" i="8"/>
  <c r="K38" i="8"/>
  <c r="K69" i="8"/>
  <c r="K57" i="8"/>
  <c r="P10" i="8"/>
  <c r="K40" i="8"/>
  <c r="K50" i="8"/>
  <c r="J70" i="8"/>
  <c r="J9" i="8" s="1"/>
  <c r="E16" i="8"/>
  <c r="E14" i="8" s="1"/>
  <c r="F14" i="8"/>
  <c r="K59" i="8"/>
  <c r="K71" i="8"/>
  <c r="K32" i="8"/>
  <c r="K43" i="8"/>
  <c r="K25" i="8"/>
  <c r="K41" i="8"/>
  <c r="K61" i="8"/>
  <c r="K23" i="8"/>
  <c r="K39" i="8"/>
  <c r="K46" i="8"/>
  <c r="K58" i="8"/>
  <c r="K48" i="8"/>
  <c r="K19" i="8"/>
  <c r="K31" i="8"/>
  <c r="K54" i="8"/>
  <c r="K29" i="8"/>
  <c r="K52" i="8"/>
  <c r="K53" i="8"/>
  <c r="K80" i="8"/>
  <c r="K84" i="8"/>
  <c r="K13" i="8"/>
  <c r="E11" i="8"/>
  <c r="H14" i="8"/>
  <c r="H10" i="8" s="1"/>
  <c r="J64" i="8"/>
  <c r="M79" i="8"/>
  <c r="M70" i="8" s="1"/>
  <c r="H79" i="8"/>
  <c r="H70" i="8" s="1"/>
  <c r="F11" i="8"/>
  <c r="L85" i="8"/>
  <c r="K85" i="8" s="1"/>
  <c r="M78" i="7"/>
  <c r="M32" i="7"/>
  <c r="M59" i="7"/>
  <c r="M52" i="7"/>
  <c r="M42" i="7"/>
  <c r="K17" i="7"/>
  <c r="K60" i="7"/>
  <c r="K61" i="7"/>
  <c r="K70" i="7"/>
  <c r="K71" i="7"/>
  <c r="K73" i="7"/>
  <c r="K75" i="7"/>
  <c r="K76" i="7"/>
  <c r="K89" i="7"/>
  <c r="O10" i="8" l="1"/>
  <c r="O9" i="8" s="1"/>
  <c r="Q9" i="8"/>
  <c r="N9" i="8"/>
  <c r="G9" i="8"/>
  <c r="K16" i="8"/>
  <c r="M10" i="8"/>
  <c r="M9" i="8" s="1"/>
  <c r="H9" i="8"/>
  <c r="I9" i="8"/>
  <c r="L11" i="8"/>
  <c r="K11" i="8" s="1"/>
  <c r="L70" i="8"/>
  <c r="P9" i="8"/>
  <c r="L64" i="8"/>
  <c r="K64" i="8" s="1"/>
  <c r="E79" i="8"/>
  <c r="E70" i="8" s="1"/>
  <c r="F10" i="8"/>
  <c r="F9" i="8" s="1"/>
  <c r="M16" i="7"/>
  <c r="L16" i="7" s="1"/>
  <c r="K16" i="7" s="1"/>
  <c r="M15" i="7"/>
  <c r="G77" i="7"/>
  <c r="F77" i="7"/>
  <c r="E82" i="7"/>
  <c r="F78" i="7"/>
  <c r="F52" i="7"/>
  <c r="F32" i="7"/>
  <c r="Q88" i="7"/>
  <c r="P88" i="7"/>
  <c r="P87" i="7" s="1"/>
  <c r="O88" i="7"/>
  <c r="O87" i="7" s="1"/>
  <c r="N88" i="7"/>
  <c r="N87" i="7" s="1"/>
  <c r="M88" i="7"/>
  <c r="M87" i="7" s="1"/>
  <c r="L88" i="7"/>
  <c r="J88" i="7"/>
  <c r="J87" i="7" s="1"/>
  <c r="I88" i="7"/>
  <c r="H88" i="7"/>
  <c r="H87" i="7" s="1"/>
  <c r="G88" i="7"/>
  <c r="F88" i="7"/>
  <c r="F87" i="7" s="1"/>
  <c r="E88" i="7"/>
  <c r="E87" i="7" s="1"/>
  <c r="Q87" i="7"/>
  <c r="I87" i="7"/>
  <c r="G87" i="7"/>
  <c r="L86" i="7"/>
  <c r="K86" i="7" s="1"/>
  <c r="E86" i="7"/>
  <c r="Q85" i="7"/>
  <c r="Q84" i="7" s="1"/>
  <c r="P85" i="7"/>
  <c r="O85" i="7"/>
  <c r="O84" i="7" s="1"/>
  <c r="N85" i="7"/>
  <c r="M85" i="7"/>
  <c r="M84" i="7" s="1"/>
  <c r="J85" i="7"/>
  <c r="J84" i="7" s="1"/>
  <c r="I85" i="7"/>
  <c r="I84" i="7" s="1"/>
  <c r="H85" i="7"/>
  <c r="G85" i="7"/>
  <c r="G84" i="7" s="1"/>
  <c r="F85" i="7"/>
  <c r="E85" i="7"/>
  <c r="E84" i="7" s="1"/>
  <c r="P84" i="7"/>
  <c r="N84" i="7"/>
  <c r="H84" i="7"/>
  <c r="F84" i="7"/>
  <c r="O83" i="7"/>
  <c r="L83" i="7" s="1"/>
  <c r="H83" i="7"/>
  <c r="H77" i="7" s="1"/>
  <c r="H68" i="7" s="1"/>
  <c r="E83" i="7"/>
  <c r="L82" i="7"/>
  <c r="K82" i="7" s="1"/>
  <c r="L81" i="7"/>
  <c r="K81" i="7" s="1"/>
  <c r="E81" i="7"/>
  <c r="L80" i="7"/>
  <c r="K80" i="7" s="1"/>
  <c r="E80" i="7"/>
  <c r="L79" i="7"/>
  <c r="K79" i="7" s="1"/>
  <c r="E79" i="7"/>
  <c r="L78" i="7"/>
  <c r="K78" i="7" s="1"/>
  <c r="E78" i="7"/>
  <c r="Q77" i="7"/>
  <c r="P77" i="7"/>
  <c r="N77" i="7"/>
  <c r="J77" i="7"/>
  <c r="I77" i="7"/>
  <c r="Q74" i="7"/>
  <c r="P74" i="7"/>
  <c r="O74" i="7"/>
  <c r="N74" i="7"/>
  <c r="M74" i="7"/>
  <c r="L74" i="7"/>
  <c r="K74" i="7" s="1"/>
  <c r="J74" i="7"/>
  <c r="I74" i="7"/>
  <c r="H74" i="7"/>
  <c r="G74" i="7"/>
  <c r="F74" i="7"/>
  <c r="E74" i="7"/>
  <c r="Q72" i="7"/>
  <c r="P72" i="7"/>
  <c r="O72" i="7"/>
  <c r="N72" i="7"/>
  <c r="M72" i="7"/>
  <c r="L72" i="7"/>
  <c r="K72" i="7" s="1"/>
  <c r="J72" i="7"/>
  <c r="I72" i="7"/>
  <c r="H72" i="7"/>
  <c r="G72" i="7"/>
  <c r="F72" i="7"/>
  <c r="E72" i="7"/>
  <c r="Q69" i="7"/>
  <c r="P69" i="7"/>
  <c r="P62" i="7" s="1"/>
  <c r="O69" i="7"/>
  <c r="O62" i="7" s="1"/>
  <c r="N69" i="7"/>
  <c r="N62" i="7" s="1"/>
  <c r="M69" i="7"/>
  <c r="L69" i="7"/>
  <c r="K69" i="7" s="1"/>
  <c r="J69" i="7"/>
  <c r="I69" i="7"/>
  <c r="I68" i="7" s="1"/>
  <c r="H69" i="7"/>
  <c r="G69" i="7"/>
  <c r="G68" i="7" s="1"/>
  <c r="F69" i="7"/>
  <c r="F68" i="7" s="1"/>
  <c r="E69" i="7"/>
  <c r="N68" i="7"/>
  <c r="J68" i="7"/>
  <c r="M67" i="7"/>
  <c r="F67" i="7"/>
  <c r="E67" i="7" s="1"/>
  <c r="L66" i="7"/>
  <c r="K66" i="7" s="1"/>
  <c r="E66" i="7"/>
  <c r="L65" i="7"/>
  <c r="K65" i="7" s="1"/>
  <c r="E65" i="7"/>
  <c r="L64" i="7"/>
  <c r="K64" i="7" s="1"/>
  <c r="E64" i="7"/>
  <c r="L63" i="7"/>
  <c r="K63" i="7" s="1"/>
  <c r="E63" i="7"/>
  <c r="J62" i="7"/>
  <c r="I62" i="7"/>
  <c r="H62" i="7"/>
  <c r="Q60" i="7"/>
  <c r="P60" i="7"/>
  <c r="O60" i="7"/>
  <c r="N60" i="7"/>
  <c r="J60" i="7"/>
  <c r="I60" i="7"/>
  <c r="H60" i="7"/>
  <c r="G60" i="7"/>
  <c r="L59" i="7"/>
  <c r="K59" i="7" s="1"/>
  <c r="E59" i="7"/>
  <c r="L58" i="7"/>
  <c r="K58" i="7" s="1"/>
  <c r="E58" i="7"/>
  <c r="L57" i="7"/>
  <c r="K57" i="7" s="1"/>
  <c r="E57" i="7"/>
  <c r="L56" i="7"/>
  <c r="K56" i="7" s="1"/>
  <c r="E56" i="7"/>
  <c r="L55" i="7"/>
  <c r="K55" i="7" s="1"/>
  <c r="E55" i="7"/>
  <c r="L54" i="7"/>
  <c r="K54" i="7" s="1"/>
  <c r="E54" i="7"/>
  <c r="L53" i="7"/>
  <c r="K53" i="7" s="1"/>
  <c r="E53" i="7"/>
  <c r="L52" i="7"/>
  <c r="K52" i="7" s="1"/>
  <c r="E52" i="7"/>
  <c r="L51" i="7"/>
  <c r="K51" i="7" s="1"/>
  <c r="E51" i="7"/>
  <c r="L50" i="7"/>
  <c r="K50" i="7" s="1"/>
  <c r="E50" i="7"/>
  <c r="L49" i="7"/>
  <c r="K49" i="7" s="1"/>
  <c r="E49" i="7"/>
  <c r="L48" i="7"/>
  <c r="K48" i="7" s="1"/>
  <c r="E48" i="7"/>
  <c r="L47" i="7"/>
  <c r="K47" i="7" s="1"/>
  <c r="E47" i="7"/>
  <c r="L46" i="7"/>
  <c r="K46" i="7" s="1"/>
  <c r="E46" i="7"/>
  <c r="L45" i="7"/>
  <c r="K45" i="7" s="1"/>
  <c r="E45" i="7"/>
  <c r="L44" i="7"/>
  <c r="K44" i="7" s="1"/>
  <c r="E44" i="7"/>
  <c r="L43" i="7"/>
  <c r="K43" i="7" s="1"/>
  <c r="E43" i="7"/>
  <c r="L42" i="7"/>
  <c r="K42" i="7" s="1"/>
  <c r="E42" i="7"/>
  <c r="L41" i="7"/>
  <c r="K41" i="7" s="1"/>
  <c r="E41" i="7"/>
  <c r="L40" i="7"/>
  <c r="K40" i="7" s="1"/>
  <c r="E40" i="7"/>
  <c r="L39" i="7"/>
  <c r="K39" i="7" s="1"/>
  <c r="E39" i="7"/>
  <c r="L38" i="7"/>
  <c r="K38" i="7" s="1"/>
  <c r="E38" i="7"/>
  <c r="L37" i="7"/>
  <c r="K37" i="7" s="1"/>
  <c r="E37" i="7"/>
  <c r="L36" i="7"/>
  <c r="K36" i="7" s="1"/>
  <c r="E36" i="7"/>
  <c r="L35" i="7"/>
  <c r="K35" i="7" s="1"/>
  <c r="E35" i="7"/>
  <c r="L34" i="7"/>
  <c r="K34" i="7" s="1"/>
  <c r="L33" i="7"/>
  <c r="E33" i="7"/>
  <c r="L32" i="7"/>
  <c r="K32" i="7" s="1"/>
  <c r="E32" i="7"/>
  <c r="L31" i="7"/>
  <c r="E31" i="7"/>
  <c r="L30" i="7"/>
  <c r="K30" i="7" s="1"/>
  <c r="E30" i="7"/>
  <c r="L29" i="7"/>
  <c r="E29" i="7"/>
  <c r="L28" i="7"/>
  <c r="K28" i="7" s="1"/>
  <c r="E28" i="7"/>
  <c r="L27" i="7"/>
  <c r="E27" i="7"/>
  <c r="L26" i="7"/>
  <c r="K26" i="7" s="1"/>
  <c r="E26" i="7"/>
  <c r="L25" i="7"/>
  <c r="E25" i="7"/>
  <c r="L24" i="7"/>
  <c r="K24" i="7" s="1"/>
  <c r="E24" i="7"/>
  <c r="L23" i="7"/>
  <c r="E23" i="7"/>
  <c r="L22" i="7"/>
  <c r="K22" i="7" s="1"/>
  <c r="E22" i="7"/>
  <c r="L21" i="7"/>
  <c r="E21" i="7"/>
  <c r="L20" i="7"/>
  <c r="K20" i="7" s="1"/>
  <c r="E20" i="7"/>
  <c r="O19" i="7"/>
  <c r="L19" i="7" s="1"/>
  <c r="H19" i="7"/>
  <c r="E19" i="7" s="1"/>
  <c r="O18" i="7"/>
  <c r="L18" i="7" s="1"/>
  <c r="H18" i="7"/>
  <c r="L15" i="7"/>
  <c r="K15" i="7" s="1"/>
  <c r="E15" i="7"/>
  <c r="Q14" i="7"/>
  <c r="P14" i="7"/>
  <c r="N14" i="7"/>
  <c r="M14" i="7"/>
  <c r="J14" i="7"/>
  <c r="I14" i="7"/>
  <c r="I10" i="7" s="1"/>
  <c r="I9" i="7" s="1"/>
  <c r="G14" i="7"/>
  <c r="F14" i="7"/>
  <c r="M13" i="7"/>
  <c r="L13" i="7"/>
  <c r="K13" i="7" s="1"/>
  <c r="F13" i="7"/>
  <c r="E13" i="7" s="1"/>
  <c r="L12" i="7"/>
  <c r="K12" i="7" s="1"/>
  <c r="E12" i="7"/>
  <c r="Q11" i="7"/>
  <c r="Q10" i="7" s="1"/>
  <c r="P11" i="7"/>
  <c r="O11" i="7"/>
  <c r="N11" i="7"/>
  <c r="M11" i="7"/>
  <c r="L11" i="7" s="1"/>
  <c r="J11" i="7"/>
  <c r="J10" i="7" s="1"/>
  <c r="I11" i="7"/>
  <c r="H11" i="7"/>
  <c r="G11" i="7"/>
  <c r="G10" i="7"/>
  <c r="N10" i="7" l="1"/>
  <c r="N9" i="7" s="1"/>
  <c r="E11" i="7"/>
  <c r="K11" i="7" s="1"/>
  <c r="K19" i="7"/>
  <c r="K21" i="7"/>
  <c r="K23" i="7"/>
  <c r="K25" i="7"/>
  <c r="K27" i="7"/>
  <c r="K29" i="7"/>
  <c r="K31" i="7"/>
  <c r="K33" i="7"/>
  <c r="G62" i="7"/>
  <c r="P68" i="7"/>
  <c r="Q68" i="7"/>
  <c r="Q9" i="7" s="1"/>
  <c r="F62" i="7"/>
  <c r="K83" i="7"/>
  <c r="P10" i="7"/>
  <c r="P9" i="7" s="1"/>
  <c r="E77" i="7"/>
  <c r="E68" i="7" s="1"/>
  <c r="L85" i="7"/>
  <c r="K88" i="7"/>
  <c r="G9" i="7"/>
  <c r="L10" i="8"/>
  <c r="L9" i="8"/>
  <c r="K70" i="8"/>
  <c r="K79" i="8"/>
  <c r="E9" i="8"/>
  <c r="E10" i="8"/>
  <c r="E18" i="7"/>
  <c r="E14" i="7" s="1"/>
  <c r="H14" i="7"/>
  <c r="H10" i="7" s="1"/>
  <c r="H9" i="7" s="1"/>
  <c r="L67" i="7"/>
  <c r="K67" i="7" s="1"/>
  <c r="M62" i="7"/>
  <c r="L77" i="7"/>
  <c r="K77" i="7" s="1"/>
  <c r="F11" i="7"/>
  <c r="F10" i="7" s="1"/>
  <c r="J9" i="7"/>
  <c r="L14" i="7"/>
  <c r="K14" i="7" s="1"/>
  <c r="O14" i="7"/>
  <c r="O10" i="7" s="1"/>
  <c r="Q62" i="7"/>
  <c r="M77" i="7"/>
  <c r="M68" i="7" s="1"/>
  <c r="O77" i="7"/>
  <c r="O68" i="7" s="1"/>
  <c r="L87" i="7"/>
  <c r="K87" i="7" s="1"/>
  <c r="M77" i="6"/>
  <c r="M76" i="6"/>
  <c r="L15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2" i="6"/>
  <c r="L53" i="6"/>
  <c r="L54" i="6"/>
  <c r="L55" i="6"/>
  <c r="L56" i="6"/>
  <c r="L57" i="6"/>
  <c r="L58" i="6"/>
  <c r="L12" i="6"/>
  <c r="K16" i="6"/>
  <c r="K81" i="6"/>
  <c r="L81" i="6"/>
  <c r="M31" i="6"/>
  <c r="M51" i="6"/>
  <c r="L51" i="6" s="1"/>
  <c r="K88" i="6"/>
  <c r="K75" i="6"/>
  <c r="K74" i="6"/>
  <c r="K70" i="6"/>
  <c r="K69" i="6"/>
  <c r="K61" i="6"/>
  <c r="K60" i="6"/>
  <c r="K59" i="6"/>
  <c r="F9" i="7" l="1"/>
  <c r="E10" i="7"/>
  <c r="K18" i="7"/>
  <c r="M10" i="7"/>
  <c r="M9" i="7" s="1"/>
  <c r="L9" i="7" s="1"/>
  <c r="K9" i="7" s="1"/>
  <c r="L62" i="7"/>
  <c r="K10" i="8"/>
  <c r="K85" i="7"/>
  <c r="L84" i="7"/>
  <c r="K84" i="7" s="1"/>
  <c r="E62" i="7"/>
  <c r="K9" i="8"/>
  <c r="L68" i="7"/>
  <c r="K68" i="7" s="1"/>
  <c r="L10" i="7"/>
  <c r="K10" i="7" s="1"/>
  <c r="O9" i="7"/>
  <c r="E9" i="7"/>
  <c r="Q87" i="6"/>
  <c r="Q86" i="6" s="1"/>
  <c r="P87" i="6"/>
  <c r="O87" i="6"/>
  <c r="N87" i="6"/>
  <c r="N86" i="6" s="1"/>
  <c r="M87" i="6"/>
  <c r="M86" i="6" s="1"/>
  <c r="L87" i="6"/>
  <c r="P86" i="6"/>
  <c r="O86" i="6"/>
  <c r="L86" i="6"/>
  <c r="L85" i="6"/>
  <c r="Q84" i="6"/>
  <c r="P84" i="6"/>
  <c r="P83" i="6" s="1"/>
  <c r="O84" i="6"/>
  <c r="O83" i="6" s="1"/>
  <c r="N84" i="6"/>
  <c r="N83" i="6" s="1"/>
  <c r="M84" i="6"/>
  <c r="Q83" i="6"/>
  <c r="M83" i="6"/>
  <c r="O82" i="6"/>
  <c r="L82" i="6" s="1"/>
  <c r="L80" i="6"/>
  <c r="L79" i="6"/>
  <c r="L78" i="6"/>
  <c r="L77" i="6"/>
  <c r="Q76" i="6"/>
  <c r="P76" i="6"/>
  <c r="O76" i="6"/>
  <c r="N76" i="6"/>
  <c r="Q73" i="6"/>
  <c r="P73" i="6"/>
  <c r="O73" i="6"/>
  <c r="N73" i="6"/>
  <c r="M73" i="6"/>
  <c r="L73" i="6"/>
  <c r="Q71" i="6"/>
  <c r="P71" i="6"/>
  <c r="O71" i="6"/>
  <c r="N71" i="6"/>
  <c r="M71" i="6"/>
  <c r="L71" i="6"/>
  <c r="Q68" i="6"/>
  <c r="Q67" i="6" s="1"/>
  <c r="P68" i="6"/>
  <c r="O68" i="6"/>
  <c r="O61" i="6" s="1"/>
  <c r="N68" i="6"/>
  <c r="M68" i="6"/>
  <c r="M67" i="6" s="1"/>
  <c r="L68" i="6"/>
  <c r="O67" i="6"/>
  <c r="M66" i="6"/>
  <c r="M61" i="6" s="1"/>
  <c r="L65" i="6"/>
  <c r="L64" i="6"/>
  <c r="L63" i="6"/>
  <c r="L62" i="6"/>
  <c r="P61" i="6"/>
  <c r="N61" i="6"/>
  <c r="Q59" i="6"/>
  <c r="P59" i="6"/>
  <c r="O59" i="6"/>
  <c r="N59" i="6"/>
  <c r="K33" i="6"/>
  <c r="O18" i="6"/>
  <c r="L18" i="6" s="1"/>
  <c r="O17" i="6"/>
  <c r="L17" i="6" s="1"/>
  <c r="Q14" i="6"/>
  <c r="P14" i="6"/>
  <c r="N14" i="6"/>
  <c r="N10" i="6" s="1"/>
  <c r="M14" i="6"/>
  <c r="M13" i="6"/>
  <c r="L13" i="6" s="1"/>
  <c r="Q11" i="6"/>
  <c r="P11" i="6"/>
  <c r="O11" i="6"/>
  <c r="N11" i="6"/>
  <c r="M11" i="6"/>
  <c r="Q10" i="6"/>
  <c r="J87" i="6"/>
  <c r="J86" i="6" s="1"/>
  <c r="I87" i="6"/>
  <c r="I86" i="6" s="1"/>
  <c r="H87" i="6"/>
  <c r="G87" i="6"/>
  <c r="G86" i="6" s="1"/>
  <c r="F87" i="6"/>
  <c r="F86" i="6" s="1"/>
  <c r="E87" i="6"/>
  <c r="E86" i="6" s="1"/>
  <c r="H86" i="6"/>
  <c r="E85" i="6"/>
  <c r="E84" i="6" s="1"/>
  <c r="E83" i="6" s="1"/>
  <c r="J84" i="6"/>
  <c r="J83" i="6" s="1"/>
  <c r="I84" i="6"/>
  <c r="H84" i="6"/>
  <c r="H83" i="6" s="1"/>
  <c r="G84" i="6"/>
  <c r="F84" i="6"/>
  <c r="F83" i="6" s="1"/>
  <c r="I83" i="6"/>
  <c r="G83" i="6"/>
  <c r="H82" i="6"/>
  <c r="E82" i="6" s="1"/>
  <c r="E80" i="6"/>
  <c r="E79" i="6"/>
  <c r="E78" i="6"/>
  <c r="F77" i="6"/>
  <c r="E77" i="6"/>
  <c r="J76" i="6"/>
  <c r="I76" i="6"/>
  <c r="G76" i="6"/>
  <c r="F76" i="6"/>
  <c r="J73" i="6"/>
  <c r="I73" i="6"/>
  <c r="H73" i="6"/>
  <c r="G73" i="6"/>
  <c r="F73" i="6"/>
  <c r="E73" i="6"/>
  <c r="J71" i="6"/>
  <c r="I71" i="6"/>
  <c r="H71" i="6"/>
  <c r="G71" i="6"/>
  <c r="F71" i="6"/>
  <c r="E71" i="6"/>
  <c r="J68" i="6"/>
  <c r="I68" i="6"/>
  <c r="H68" i="6"/>
  <c r="G68" i="6"/>
  <c r="F68" i="6"/>
  <c r="F67" i="6" s="1"/>
  <c r="E68" i="6"/>
  <c r="F66" i="6"/>
  <c r="E66" i="6" s="1"/>
  <c r="E65" i="6"/>
  <c r="E64" i="6"/>
  <c r="E63" i="6"/>
  <c r="E62" i="6"/>
  <c r="J61" i="6"/>
  <c r="H61" i="6"/>
  <c r="J59" i="6"/>
  <c r="I59" i="6"/>
  <c r="H59" i="6"/>
  <c r="G59" i="6"/>
  <c r="E58" i="6"/>
  <c r="E57" i="6"/>
  <c r="K57" i="6" s="1"/>
  <c r="E56" i="6"/>
  <c r="E55" i="6"/>
  <c r="E54" i="6"/>
  <c r="E53" i="6"/>
  <c r="K53" i="6" s="1"/>
  <c r="E52" i="6"/>
  <c r="E51" i="6"/>
  <c r="K51" i="6" s="1"/>
  <c r="E50" i="6"/>
  <c r="E49" i="6"/>
  <c r="E48" i="6"/>
  <c r="E47" i="6"/>
  <c r="K47" i="6" s="1"/>
  <c r="E46" i="6"/>
  <c r="E45" i="6"/>
  <c r="K45" i="6" s="1"/>
  <c r="E44" i="6"/>
  <c r="E43" i="6"/>
  <c r="E42" i="6"/>
  <c r="E41" i="6"/>
  <c r="K41" i="6" s="1"/>
  <c r="E40" i="6"/>
  <c r="E39" i="6"/>
  <c r="K39" i="6" s="1"/>
  <c r="E38" i="6"/>
  <c r="E37" i="6"/>
  <c r="E36" i="6"/>
  <c r="E35" i="6"/>
  <c r="K35" i="6" s="1"/>
  <c r="E34" i="6"/>
  <c r="E32" i="6"/>
  <c r="E31" i="6"/>
  <c r="E30" i="6"/>
  <c r="E29" i="6"/>
  <c r="K29" i="6" s="1"/>
  <c r="E28" i="6"/>
  <c r="E27" i="6"/>
  <c r="E26" i="6"/>
  <c r="E25" i="6"/>
  <c r="E24" i="6"/>
  <c r="E23" i="6"/>
  <c r="K23" i="6" s="1"/>
  <c r="E22" i="6"/>
  <c r="E21" i="6"/>
  <c r="E20" i="6"/>
  <c r="E19" i="6"/>
  <c r="H18" i="6"/>
  <c r="E18" i="6" s="1"/>
  <c r="H17" i="6"/>
  <c r="E17" i="6" s="1"/>
  <c r="E15" i="6"/>
  <c r="K15" i="6" s="1"/>
  <c r="J14" i="6"/>
  <c r="I14" i="6"/>
  <c r="G14" i="6"/>
  <c r="F13" i="6"/>
  <c r="E13" i="6" s="1"/>
  <c r="E12" i="6"/>
  <c r="K12" i="6" s="1"/>
  <c r="J11" i="6"/>
  <c r="J10" i="6" s="1"/>
  <c r="I11" i="6"/>
  <c r="H11" i="6"/>
  <c r="G11" i="6"/>
  <c r="G10" i="6" s="1"/>
  <c r="M10" i="6" l="1"/>
  <c r="K17" i="6"/>
  <c r="K62" i="6"/>
  <c r="L66" i="6"/>
  <c r="K68" i="6"/>
  <c r="K73" i="6"/>
  <c r="K78" i="6"/>
  <c r="K85" i="6"/>
  <c r="G67" i="6"/>
  <c r="Q9" i="6"/>
  <c r="K86" i="6"/>
  <c r="L11" i="6"/>
  <c r="K71" i="6"/>
  <c r="K80" i="6"/>
  <c r="L84" i="6"/>
  <c r="I10" i="6"/>
  <c r="I67" i="6"/>
  <c r="K13" i="6"/>
  <c r="Q61" i="6"/>
  <c r="N67" i="6"/>
  <c r="K87" i="6"/>
  <c r="K62" i="7"/>
  <c r="K77" i="6"/>
  <c r="L76" i="6"/>
  <c r="P67" i="6"/>
  <c r="K20" i="6"/>
  <c r="K26" i="6"/>
  <c r="K32" i="6"/>
  <c r="K38" i="6"/>
  <c r="K44" i="6"/>
  <c r="K50" i="6"/>
  <c r="K56" i="6"/>
  <c r="K64" i="6"/>
  <c r="K21" i="6"/>
  <c r="K27" i="6"/>
  <c r="K65" i="6"/>
  <c r="K22" i="6"/>
  <c r="K28" i="6"/>
  <c r="K34" i="6"/>
  <c r="K40" i="6"/>
  <c r="K46" i="6"/>
  <c r="K52" i="6"/>
  <c r="K58" i="6"/>
  <c r="K66" i="6"/>
  <c r="K79" i="6"/>
  <c r="K18" i="6"/>
  <c r="K24" i="6"/>
  <c r="K30" i="6"/>
  <c r="K36" i="6"/>
  <c r="K42" i="6"/>
  <c r="K48" i="6"/>
  <c r="K54" i="6"/>
  <c r="K82" i="6"/>
  <c r="K19" i="6"/>
  <c r="K25" i="6"/>
  <c r="K31" i="6"/>
  <c r="K37" i="6"/>
  <c r="K43" i="6"/>
  <c r="K49" i="6"/>
  <c r="K55" i="6"/>
  <c r="K63" i="6"/>
  <c r="E76" i="6"/>
  <c r="N9" i="6"/>
  <c r="F11" i="6"/>
  <c r="J67" i="6"/>
  <c r="J9" i="6" s="1"/>
  <c r="M9" i="6"/>
  <c r="P10" i="6"/>
  <c r="P9" i="6" s="1"/>
  <c r="I9" i="6"/>
  <c r="E67" i="6"/>
  <c r="G9" i="6"/>
  <c r="E14" i="6"/>
  <c r="O14" i="6"/>
  <c r="O10" i="6" s="1"/>
  <c r="O9" i="6" s="1"/>
  <c r="E11" i="6"/>
  <c r="F14" i="6"/>
  <c r="H14" i="6"/>
  <c r="H10" i="6" s="1"/>
  <c r="G61" i="6"/>
  <c r="I61" i="6"/>
  <c r="H76" i="6"/>
  <c r="H67" i="6" s="1"/>
  <c r="K84" i="6" l="1"/>
  <c r="L83" i="6"/>
  <c r="K83" i="6" s="1"/>
  <c r="L14" i="6"/>
  <c r="K14" i="6" s="1"/>
  <c r="H9" i="6"/>
  <c r="K11" i="6"/>
  <c r="L10" i="6"/>
  <c r="K10" i="6" s="1"/>
  <c r="L67" i="6"/>
  <c r="K67" i="6" s="1"/>
  <c r="K76" i="6"/>
  <c r="L9" i="6"/>
  <c r="F10" i="6"/>
  <c r="F9" i="6" l="1"/>
  <c r="E9" i="6" l="1"/>
  <c r="K9" i="6" s="1"/>
  <c r="H66" i="5" l="1"/>
  <c r="G66" i="5" s="1"/>
  <c r="G65" i="5" l="1"/>
  <c r="G64" i="5"/>
  <c r="G63" i="5"/>
  <c r="G62" i="5"/>
  <c r="H77" i="5" l="1"/>
  <c r="E27" i="5"/>
  <c r="F15" i="5" l="1"/>
  <c r="G78" i="5"/>
  <c r="G79" i="5"/>
  <c r="G80" i="5"/>
  <c r="G77" i="5"/>
  <c r="G68" i="5"/>
  <c r="G19" i="5"/>
  <c r="G20" i="5"/>
  <c r="G21" i="5"/>
  <c r="G22" i="5"/>
  <c r="G23" i="5"/>
  <c r="G24" i="5"/>
  <c r="G25" i="5"/>
  <c r="G26" i="5"/>
  <c r="G27" i="5"/>
  <c r="G31" i="5"/>
  <c r="G32" i="5"/>
  <c r="G33" i="5"/>
  <c r="G34" i="5"/>
  <c r="G35" i="5"/>
  <c r="G36" i="5"/>
  <c r="G41" i="5"/>
  <c r="G46" i="5"/>
  <c r="G47" i="5"/>
  <c r="G57" i="5"/>
  <c r="G58" i="5"/>
  <c r="G15" i="5"/>
  <c r="J18" i="5"/>
  <c r="G18" i="5" s="1"/>
  <c r="J17" i="5"/>
  <c r="G17" i="5" s="1"/>
  <c r="E57" i="5" l="1"/>
  <c r="I59" i="5" l="1"/>
  <c r="J59" i="5"/>
  <c r="K59" i="5"/>
  <c r="L59" i="5"/>
  <c r="F11" i="5"/>
  <c r="I11" i="5"/>
  <c r="J11" i="5"/>
  <c r="K11" i="5"/>
  <c r="L11" i="5"/>
  <c r="E35" i="5"/>
  <c r="E36" i="5"/>
  <c r="E34" i="5"/>
  <c r="E47" i="5"/>
  <c r="E56" i="5"/>
  <c r="E55" i="5"/>
  <c r="E54" i="5"/>
  <c r="E53" i="5"/>
  <c r="E52" i="5"/>
  <c r="E51" i="5"/>
  <c r="E50" i="5"/>
  <c r="E49" i="5"/>
  <c r="E48" i="5"/>
  <c r="E42" i="5" l="1"/>
  <c r="E43" i="5"/>
  <c r="E44" i="5"/>
  <c r="E45" i="5"/>
  <c r="E41" i="5"/>
  <c r="E40" i="5"/>
  <c r="E39" i="5"/>
  <c r="E38" i="5"/>
  <c r="E37" i="5"/>
  <c r="E31" i="5"/>
  <c r="E30" i="5"/>
  <c r="E29" i="5"/>
  <c r="E28" i="5"/>
  <c r="E26" i="5"/>
  <c r="E25" i="5"/>
  <c r="E24" i="5"/>
  <c r="E21" i="5"/>
  <c r="E23" i="5" l="1"/>
  <c r="E22" i="5"/>
  <c r="E17" i="5" l="1"/>
  <c r="E14" i="5" s="1"/>
  <c r="L86" i="5" l="1"/>
  <c r="L85" i="5" s="1"/>
  <c r="K86" i="5"/>
  <c r="K85" i="5" s="1"/>
  <c r="J86" i="5"/>
  <c r="J85" i="5" s="1"/>
  <c r="I86" i="5"/>
  <c r="I85" i="5" s="1"/>
  <c r="H86" i="5"/>
  <c r="H85" i="5" s="1"/>
  <c r="G86" i="5"/>
  <c r="F86" i="5"/>
  <c r="F85" i="5" s="1"/>
  <c r="G84" i="5"/>
  <c r="L83" i="5"/>
  <c r="L82" i="5" s="1"/>
  <c r="K83" i="5"/>
  <c r="K82" i="5" s="1"/>
  <c r="J83" i="5"/>
  <c r="J82" i="5" s="1"/>
  <c r="I83" i="5"/>
  <c r="I82" i="5" s="1"/>
  <c r="H83" i="5"/>
  <c r="H82" i="5" s="1"/>
  <c r="F83" i="5"/>
  <c r="F82" i="5" s="1"/>
  <c r="J81" i="5"/>
  <c r="G81" i="5" s="1"/>
  <c r="G76" i="5" s="1"/>
  <c r="K76" i="5"/>
  <c r="L76" i="5"/>
  <c r="I76" i="5"/>
  <c r="L73" i="5"/>
  <c r="K73" i="5"/>
  <c r="I73" i="5"/>
  <c r="H73" i="5"/>
  <c r="F73" i="5"/>
  <c r="G71" i="5"/>
  <c r="L71" i="5"/>
  <c r="K71" i="5"/>
  <c r="J71" i="5"/>
  <c r="I71" i="5"/>
  <c r="H71" i="5"/>
  <c r="F71" i="5"/>
  <c r="L68" i="5"/>
  <c r="L61" i="5" s="1"/>
  <c r="K68" i="5"/>
  <c r="K61" i="5" s="1"/>
  <c r="J68" i="5"/>
  <c r="J61" i="5" s="1"/>
  <c r="I68" i="5"/>
  <c r="I61" i="5" s="1"/>
  <c r="H68" i="5"/>
  <c r="F68" i="5"/>
  <c r="H56" i="5"/>
  <c r="G56" i="5" s="1"/>
  <c r="H55" i="5"/>
  <c r="G55" i="5" s="1"/>
  <c r="H54" i="5"/>
  <c r="G54" i="5" s="1"/>
  <c r="H53" i="5"/>
  <c r="G53" i="5" s="1"/>
  <c r="H52" i="5"/>
  <c r="G52" i="5" s="1"/>
  <c r="H51" i="5"/>
  <c r="G51" i="5" s="1"/>
  <c r="H50" i="5"/>
  <c r="G50" i="5" s="1"/>
  <c r="H49" i="5"/>
  <c r="G49" i="5" s="1"/>
  <c r="H48" i="5"/>
  <c r="G48" i="5" s="1"/>
  <c r="H45" i="5"/>
  <c r="G45" i="5" s="1"/>
  <c r="H44" i="5"/>
  <c r="G44" i="5" s="1"/>
  <c r="H43" i="5"/>
  <c r="G43" i="5" s="1"/>
  <c r="H42" i="5"/>
  <c r="G42" i="5" s="1"/>
  <c r="H40" i="5"/>
  <c r="G40" i="5" s="1"/>
  <c r="H39" i="5"/>
  <c r="G39" i="5" s="1"/>
  <c r="H38" i="5"/>
  <c r="G38" i="5" s="1"/>
  <c r="H37" i="5"/>
  <c r="G37" i="5" s="1"/>
  <c r="H30" i="5"/>
  <c r="G30" i="5" s="1"/>
  <c r="H29" i="5"/>
  <c r="G29" i="5" s="1"/>
  <c r="H28" i="5"/>
  <c r="G28" i="5" s="1"/>
  <c r="L14" i="5"/>
  <c r="K14" i="5"/>
  <c r="I14" i="5"/>
  <c r="F14" i="5"/>
  <c r="F10" i="5" s="1"/>
  <c r="H13" i="5"/>
  <c r="G13" i="5" s="1"/>
  <c r="E13" i="5" s="1"/>
  <c r="G12" i="5"/>
  <c r="E12" i="5" l="1"/>
  <c r="H11" i="5"/>
  <c r="L10" i="5"/>
  <c r="J14" i="5"/>
  <c r="J10" i="5" s="1"/>
  <c r="H76" i="5"/>
  <c r="H67" i="5" s="1"/>
  <c r="K10" i="5"/>
  <c r="I10" i="5"/>
  <c r="K67" i="5"/>
  <c r="L67" i="5"/>
  <c r="I67" i="5"/>
  <c r="J73" i="5"/>
  <c r="J76" i="5"/>
  <c r="J67" i="5" s="1"/>
  <c r="H14" i="5"/>
  <c r="G83" i="5"/>
  <c r="G85" i="5"/>
  <c r="G73" i="5"/>
  <c r="G67" i="5" s="1"/>
  <c r="M10" i="5" l="1"/>
  <c r="H10" i="5"/>
  <c r="L9" i="5"/>
  <c r="I9" i="5"/>
  <c r="K9" i="5"/>
  <c r="G14" i="5"/>
  <c r="G82" i="5"/>
  <c r="N10" i="5" s="1"/>
  <c r="F9" i="5"/>
  <c r="H9" i="5" l="1"/>
  <c r="M9" i="5"/>
  <c r="J9" i="5"/>
  <c r="G11" i="5"/>
  <c r="G9" i="5" l="1"/>
  <c r="N9" i="5"/>
</calcChain>
</file>

<file path=xl/sharedStrings.xml><?xml version="1.0" encoding="utf-8"?>
<sst xmlns="http://schemas.openxmlformats.org/spreadsheetml/2006/main" count="839" uniqueCount="133">
  <si>
    <t xml:space="preserve">на обектите за капитално строителство, основен ремонт и придобиване на дълготрайни материални активи в Община Гурково </t>
  </si>
  <si>
    <t>Дейност</t>
  </si>
  <si>
    <t>§§</t>
  </si>
  <si>
    <t>Наименование на обекта</t>
  </si>
  <si>
    <t>Год. нач./год. край</t>
  </si>
  <si>
    <t>Обща ст-ст на инвестицията</t>
  </si>
  <si>
    <t>целева субсидия        §§31-13</t>
  </si>
  <si>
    <t>§40</t>
  </si>
  <si>
    <t xml:space="preserve">Преходен остатък    </t>
  </si>
  <si>
    <t>Държавен фонд земеделие</t>
  </si>
  <si>
    <t>§ 51-00 Основен ремонт на ДМА</t>
  </si>
  <si>
    <t>Функция 03 - Образование</t>
  </si>
  <si>
    <t>51-00</t>
  </si>
  <si>
    <t>2020-2023</t>
  </si>
  <si>
    <t xml:space="preserve">Реконструкция и модернизация на СУ "Хр.Смирненски" в гр. Гурково </t>
  </si>
  <si>
    <t>2019-2022</t>
  </si>
  <si>
    <t>Топлоизолация по фасади - ОУ "Св.св.Кирил и Методий", с.Паничерево, съгласно ПМС №262/29.07.2021 г.</t>
  </si>
  <si>
    <t>2021-2022</t>
  </si>
  <si>
    <t>Функция 06 - Жилищно строителство, благоустройство, комунално стопанство и опазване на околната среда</t>
  </si>
  <si>
    <t>2022-2023</t>
  </si>
  <si>
    <t>2022-2024</t>
  </si>
  <si>
    <t>Основен ремонт на площадки за игра-детски площадки на територията на община Гурково</t>
  </si>
  <si>
    <t>§ 52-00 Придобиване на ДМА</t>
  </si>
  <si>
    <t>Функция 01 - Общи държавни служби</t>
  </si>
  <si>
    <t>Функция 02 - Отбрана и сигурност</t>
  </si>
  <si>
    <t>52-03</t>
  </si>
  <si>
    <t>52-06</t>
  </si>
  <si>
    <r>
      <t xml:space="preserve">Изготвяне на инвестиционен проект за обект: "Изграждане на пречиствателна станция за питейни води на гр. Гурково, общ. Гурково"- </t>
    </r>
    <r>
      <rPr>
        <b/>
        <sz val="9"/>
        <rFont val="Times New Roman"/>
        <family val="1"/>
        <charset val="204"/>
      </rPr>
      <t>ППР</t>
    </r>
  </si>
  <si>
    <t>2021-2023</t>
  </si>
  <si>
    <t>Изготвяне на инвестиционен проект за обект „Изграждане на Пречиствателна станция за отпадни води (ПСОВ) с външни довеждащи комуникации: канализационен колектор, водопровод, електропровод и транспортен достъп на гр. Гурково, общ. Гурково“ - ППР</t>
  </si>
  <si>
    <t>§ 55-03 Капиталови трансфери за организации с нестопанска цел</t>
  </si>
  <si>
    <t>Функция 07 - Почивно дело, култура, религиозни дейности</t>
  </si>
  <si>
    <t>55-03</t>
  </si>
  <si>
    <t>Ремонт и реконструкция на НЧ "Войвода Г. Къргов - 1920" (ремонт на покрив)</t>
  </si>
  <si>
    <t>§ 54-00 Придобиване на земя</t>
  </si>
  <si>
    <t>Функция 01- Общи държавни служби</t>
  </si>
  <si>
    <t>Изготвил:</t>
  </si>
  <si>
    <t>ПРИЛОЖЕНИЕ  № 1</t>
  </si>
  <si>
    <t>В т.ч. по приходоизточници</t>
  </si>
  <si>
    <t>ПМС; целева субсидия §§ 31-11, Решения на МС</t>
  </si>
  <si>
    <t>ОБЩО ПО ПАРАГРАФИ (§51+§52+§53+§55)</t>
  </si>
  <si>
    <t>Реконструкця на вътрешна водопроводна мрежа на с.Паничерево, община Гурково-втори етап</t>
  </si>
  <si>
    <t>Улична мрежа - гр."Гурково" (по проект "Ремонт на улици и общнски пътища на територията на община Гурково):</t>
  </si>
  <si>
    <t xml:space="preserve">Основен ремонт и реконструкция на улица "Стефан Караджа" от о.т. 92 до о.т.170, гр.Гурково </t>
  </si>
  <si>
    <t xml:space="preserve">Основен ремонт и реконструкция на улица "Градинска" от о.т.167 до о.т.168 , гр.Гурково </t>
  </si>
  <si>
    <t xml:space="preserve">Основен ремонт и реконструкция на улица "Любен Каравелов" от о.т.14  през , до о.т. 27 , гр. Гурково </t>
  </si>
  <si>
    <t xml:space="preserve">Основен ремонт и реконструкция на улица "Георги Бенковски" от о.т.35, през о.т.36 до о.т. 40, гр. Гурково </t>
  </si>
  <si>
    <t xml:space="preserve">Основен ремонт и реконструкция на улица "Захари Стоянов" от о.т.34, през о.т.35,73,85,91,101  до о.т. 100, гр. Гурково </t>
  </si>
  <si>
    <t>Основен ремонт и реконструкция на улица "Михаил Греков" от о.т.158, до о.т. 168, гр. Гурково</t>
  </si>
  <si>
    <t xml:space="preserve">Основен ремонт и реконструкция на улица "Михаил Греков" от о.т.7 - през о.т.8 - о.т.9 - о.т.10 - о.т.11 - о.т.ЗО - о.т.31 - о.т.32 - о.т.76 - о.т.77 - о.т.157 до о.т. 158, гр. Гурково </t>
  </si>
  <si>
    <t xml:space="preserve">Основен ремонт и реконструкция на улица " Панайот Волов " от о.т. 97 до о.т. 96, гр.Гурково </t>
  </si>
  <si>
    <t xml:space="preserve">Основен ремонт и реконструкция на улица "Павли Телкиев" от о.т.78 - о.т. 156 - о.т. 155 , гр.Гурково </t>
  </si>
  <si>
    <t xml:space="preserve">Основен ремонт и реконструкция на улица "Отец Паисий Хилендарски" от о.т.7- о.т.14 - о.т.13 - о.т.29 - о.т.28 - о.т. 34 - о.т.ЗЗ - о.т. 74 о.т.75 - о.т. 81 - о.т.82 - о.т.93, гр. Гурково </t>
  </si>
  <si>
    <t xml:space="preserve">Основен ремонт и реконструкция на улица "Индже  от о.т.4 - о.т.5 - о.т.6, гр. Гурково </t>
  </si>
  <si>
    <t xml:space="preserve">Основен ремонт и реконструкция на улица "Хаджи Димитър Асенов" от о.т.80 - о.т.79 - о.т.78 - о.т.77, гр. Гурково </t>
  </si>
  <si>
    <t xml:space="preserve">Основен ремонт и реконструкция на улица "Кокиче" от о.т.75 до о.т.76, гр. Гурково </t>
  </si>
  <si>
    <t>Улична мрежа -с.Паничерево (по проект "Ремонт на улици и общнски пътища на територията на община Гурково):</t>
  </si>
  <si>
    <t>Основен ремонт и реконструкция на улица "Севастопол" от о.т.3, през о.т.6,25,(26,30),(70,69), (68,67), до о.т. (94,100), с.Паничерево</t>
  </si>
  <si>
    <t xml:space="preserve">Основен ремонт и реконструкция на улица "Кокиче" от о.т.191  до о.т. 192, с.Паничерево </t>
  </si>
  <si>
    <t>Основен ремонт и реконструкция на улица "Байкал" от о.т.116,  до о.т. 120, с.Паничерево</t>
  </si>
  <si>
    <t xml:space="preserve">Основен ремонт и реконструкция на ул. „Бояна" - о.т.96 - о.т.56 - о.т.55 - о.т.53, с.Паничерево </t>
  </si>
  <si>
    <t xml:space="preserve">Основен ремонт и реконструкция на ул."Дружба" -  о.т.99 - о.т.100 - о.т.101 - о.т.102 - о.т.105 - о.т.106 - о.т.108- о.т.109 - о.т.110 - о.т.111 - о.т.112, с.Паничерево </t>
  </si>
  <si>
    <t xml:space="preserve">Основен ремонт и реконструкция на ул. „Драва" - о.т.66 - о.т.65 - о.т.58 - о.т.59 - о.т.60, с.Паничерево </t>
  </si>
  <si>
    <t>Основен ремонт и реконструкция на ул. „Язовирна" - о.т.131 - о.т.132 - о.т.133 - о.т.134 - о.т.91 - о.т.86 - о.т.87- о.т.88 - о.т.83 - о.т.82 - о.т.80, с.Паничерево</t>
  </si>
  <si>
    <t>Основен ремонт и реконструкция на ул. „Бор" -о.т.113 - о.т.114 - о.т.115, с.Паничерево</t>
  </si>
  <si>
    <t xml:space="preserve">Основен ремонт и реконструкция на ул. „Калиакра" - о.т.45 - о.т.196 - о.т.52 - о.т.51 - о.т.107 - о.т.105, с.Паничерево </t>
  </si>
  <si>
    <t>Основен ремонт и реконструкция на ул. „Малина" - о.т.66 - о.т.67, с.Паничерево</t>
  </si>
  <si>
    <t xml:space="preserve">Основен ремонт и реконструкция на ул. „Сладък кладенец" - о.т.20 - о.т.38, с.Паничерево </t>
  </si>
  <si>
    <t>Основен ремонт и реконструкция на ул."Чайка" - о.т.36 - о.т.67 - о.т.68 - о.т.85 - о.т.84, с.Паничерево</t>
  </si>
  <si>
    <t>Улична мрежа- с.Конаре(по проект "Ремонт на улици и общнски пътища на територията на община Гурково):</t>
  </si>
  <si>
    <t xml:space="preserve">Основен ремонт и реконструкция на улица от о.т.104,  до о.т. 106 (L=125 м), с.Конаре </t>
  </si>
  <si>
    <t xml:space="preserve">Основен ремонт и реконструкция на улица  о.т. 54 - о.т. 56 - о.т.57 - о.т.44 - о.т.45 - о.т.16 - о.т.17 - о.т.18 - о.т.20 о.т.21 - о.т.9; с дължина L=604м , с.Конаре </t>
  </si>
  <si>
    <t xml:space="preserve">Основен ремонт и реконструкция на улица  о.т.157-о.т. 156-о.т. 155; с дължина L=198м , с.Конаре </t>
  </si>
  <si>
    <t>Основен ремонт и реконструкция на улица   о.т. 175 - о.т. 1173 - о.т. 173 - о.т.163 - о.т.162 - о.т.155; с дължина L= 317м  с.Конаре (по проект "Ремонт на улици и общински пътища на територията на Община Гурково")</t>
  </si>
  <si>
    <t xml:space="preserve">Основен ремонт и реконструкция на улица  о.т.40 - о.т.39 - о.т.41; с дължина L=94м , с.Конаре </t>
  </si>
  <si>
    <t xml:space="preserve">Основен ремонт и реконструкция на улица   о.т.17 - о.т.22 - о.т.32 - о.т.31; с дължина L=265м с.Конаре </t>
  </si>
  <si>
    <t xml:space="preserve">Основен ремонт и реконструкция на улица  о.т.45 - о.т.ЗЗ - о.т.34 - о.т.182 - о.т.183 - о.т.36; с дължина L=294м , с.Конаре </t>
  </si>
  <si>
    <t xml:space="preserve">Основен ремонт и реконструкция на улица  о.т.56-о.т.63-о.т.62-о.т.61; с дължина L=246м , с.Конаре </t>
  </si>
  <si>
    <t xml:space="preserve">Основен ремонт и реконструкция на улица  о.т.61 - о.т.60 - о.т.59 - о.т.40 - о.т.38 - о.т.37 - о.т.36; с дължина L=263м
, с.Конаре 
</t>
  </si>
  <si>
    <t xml:space="preserve">                                                                               </t>
  </si>
  <si>
    <t>Директор на Дирекция "ОДУТИ", Община Гурково:</t>
  </si>
  <si>
    <t>Гл. счетоводител: ……………………………….</t>
  </si>
  <si>
    <t>(инж.Румяна Драганова)</t>
  </si>
  <si>
    <t>Усвоено до края на  2022 г.</t>
  </si>
  <si>
    <t>ПЛАН 2023 г.</t>
  </si>
  <si>
    <t>2023-2024</t>
  </si>
  <si>
    <t>Основен ремонт на общеински път SZR 2021, /II-55 Прохода на Републиката/- Пчелиново - Лява река  (L = 4,700 км) - ППР</t>
  </si>
  <si>
    <t>Основеи ремонт на общински път SZR 2020, /SZR 2101, Николаево - Жълтопоп / Брестова - Димовци  (L = 1,200 км) - ППР</t>
  </si>
  <si>
    <t>Основеи ремонт на общински път SZR 2022, /SZR 2101, Николаево - Жълтопоп / -/ II-55 /  (L = 0,600 км) -ППР</t>
  </si>
  <si>
    <t>Функция 07 - Култура, Почивно дело, култура, религиозни дейности</t>
  </si>
  <si>
    <t>Ремонт сграда - общинска собственост "Младежки дом", с.Паничерево, община Гурково</t>
  </si>
  <si>
    <t>2023-2023</t>
  </si>
  <si>
    <t xml:space="preserve">Основен ремонт и реконструкция на улица  о.т.23(22) - о.т.24; с дължина L=158м , с.Конаре </t>
  </si>
  <si>
    <t>Основен ремонт и реконструкция на улица "Александър Стамболийски" от о.т.107 до о.т. 111, гр. Гурково - ППР</t>
  </si>
  <si>
    <t xml:space="preserve"> Изготвяне на инвестиционен проект за обект „Доизграждане на канализационната мрежа на гр. Гурково, община Гурково" -ППР -???</t>
  </si>
  <si>
    <t>Изграждане на хидромелиоративна система за поддържане на зелената система на гр. Гурково (ППР) -???</t>
  </si>
  <si>
    <t xml:space="preserve">Основен ремонт и реконструкция на улица  от о.т.1541 - до о.т.1534 в с.Конаре 
</t>
  </si>
  <si>
    <t>Изграждане на компостираща инсталация на площадка в гр.Гурково, Община Гурково -</t>
  </si>
  <si>
    <t>Реконструкция на улица в ПИ 18157.125.738 по КККР на гр.Гурково, община ГУРКОВО, област СТАРА ЗАГОРА</t>
  </si>
  <si>
    <t>……………</t>
  </si>
  <si>
    <t>Функция 08 - Икономически дейности и услуги</t>
  </si>
  <si>
    <t>Основеи ремонт на общински път SZR 2101, //III 5007- Николаево - Граница общ.(Николаево- Гурково)/-Брестова- Жълтопоп   (L = 2,600 км)- ППР</t>
  </si>
  <si>
    <t xml:space="preserve">               (Надка Михалева)</t>
  </si>
  <si>
    <t>ИНВЕСТИЦИОННА ПРОГРАМА ЗА 2023 г.</t>
  </si>
  <si>
    <t>Актуализация на разчета за финансиране на капиталовите разходи на Община Гурково за 2023 г.</t>
  </si>
  <si>
    <t>(Актуализиран план към  м.МАРТ , 2023 г.)</t>
  </si>
  <si>
    <t>Компенсаторни разлики</t>
  </si>
  <si>
    <t xml:space="preserve">Изграждане на нови подпорни стени, вкл. демонтаж на съществуващи и корекция на на р.Лазова  в регулационните граници на гр.Гурково, общ Гурково-ПЪРВИ И ВТОРИ ЕТАП в обхвата на прилежащи улици-улица  между о.т.140 и о.т.1136  и улица между о.т.1113 и о.т.1050 
 </t>
  </si>
  <si>
    <t>2023-2025</t>
  </si>
  <si>
    <t>ПЛАН ЗА 2023 г. (към м. ФЕВРУАРИ, 2023 г.</t>
  </si>
  <si>
    <t xml:space="preserve">Актуализиран ПЛАН 2023 г. от м.МАРТ, 2023 г. </t>
  </si>
  <si>
    <t>…………………………………...……………</t>
  </si>
  <si>
    <t xml:space="preserve">                               (инж.Румяна Драганова)</t>
  </si>
  <si>
    <t>(Актуализиран план към  м.МАЙ, 2023 г.)</t>
  </si>
  <si>
    <t>ПЛАН ЗА 2023 г. (към м. МАРТ, 2023 г.</t>
  </si>
  <si>
    <t xml:space="preserve">Актуализиран ПЛАН 2023 г. от м.МАЙ, 2023 г. </t>
  </si>
  <si>
    <t xml:space="preserve">Основен ремонт и реконструкция на на подпорни стени по поречието на р.Лазова в регулационните граници на гр.Гурково, общ Гурково-в обхвата на прилежащи улици-улица  между о.т.140 и о.т.1136  и улица между о.т.1113 и о.т.1050 - ПЪРВИ И ВТОРИ ЕТАП (вкл. демонтажни работи на компрометирани елементи и профилиране на речното корито)
 </t>
  </si>
  <si>
    <t>ПЛАН ЗА 2023 г. (към м. МАЙ, 2023 г.</t>
  </si>
  <si>
    <t xml:space="preserve">Основен ремонт и реконструкция на улица "Тунджа" от о.т.154 до о.т. 158, гр. Гурково </t>
  </si>
  <si>
    <t xml:space="preserve">Основен ремонт и реконструкция на улица  о.т.61 - о.т.60 - о.т.59 - о.т.40 - о.т.38 - о.т.37 - о.т.36; с дължина L=263м, с.Конаре 
</t>
  </si>
  <si>
    <t>Придобиване на електрическа готварска печка за нуждите на ЦДГ "Латинка" - гр. Гурково</t>
  </si>
  <si>
    <t>"Подобряване на водоснабдителната инфраструктура в с .Конаре и с. Паничерево, Община Гурково" с финансиране от ДФ"Земеделие" по договор №24/07/2/0/00452/21.06.2018г.</t>
  </si>
  <si>
    <t>2018-2022</t>
  </si>
  <si>
    <t>Основеи ремонт и рконструкция на общински път SZR 2020, /SZR 2101, Николаево - Жълтопоп / Брестова - Димовци  от км 0+000 до км1+200  - ППР</t>
  </si>
  <si>
    <t>Основеи ремонт и реконструкция на общински път SZR 2101, //III 5007- Николаево - Граница общ.(Николаево- Гурково)/-Брестова- Жълтопоп  от км 2+900 до км 8+900   - ППР</t>
  </si>
  <si>
    <t>Основеи ремонт и реконструкция на общински път SZR 2022, /SZR 2101, Николаево - Жълтопоп / -/ II-55 /  от км 0+000 до км 0+600 - ППР</t>
  </si>
  <si>
    <t>(Актуализиран план към  м. Август, 2023 г.)</t>
  </si>
  <si>
    <t xml:space="preserve">Актуализиран ПЛАН 2023 г. от м.Август, 2023 г. </t>
  </si>
  <si>
    <t>Основен ремонт и реконструкция на общински път SZR 2021, /II-55 Прохода на Републиката/- Пчелиново - Лява река, от км 0+000 до км 4+700  - ППР</t>
  </si>
  <si>
    <t xml:space="preserve">Изграждане на хидромелиоративна система за поддържане на зелената система на гр. Гурково (ППР) </t>
  </si>
  <si>
    <t>52-05</t>
  </si>
  <si>
    <t>Придобиване чрез замяна на поземлени имоти: ПИ 18157.501.2198 ; ПИ 18157.2199; ПИ 18157.501.2201; ПИ 18157.501.2202, гр. Гурково</t>
  </si>
  <si>
    <t>54-00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</si>
</sst>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i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4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theme="3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sz val="9"/>
      <color theme="3" tint="-0.249977111117893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9"/>
      <color theme="5" tint="-0.249977111117893"/>
      <name val="Times New Roman"/>
      <family val="1"/>
      <charset val="204"/>
    </font>
    <font>
      <sz val="9"/>
      <color theme="9" tint="-0.49998474074526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theme="3"/>
      <name val="Times New Roman"/>
      <family val="1"/>
      <charset val="204"/>
    </font>
    <font>
      <b/>
      <sz val="10"/>
      <name val="Cambria"/>
      <family val="1"/>
      <charset val="204"/>
    </font>
    <font>
      <sz val="10"/>
      <name val="Cambria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88">
    <xf numFmtId="0" fontId="0" fillId="0" borderId="0" xfId="0"/>
    <xf numFmtId="0" fontId="1" fillId="0" borderId="1" xfId="0" applyFont="1" applyBorder="1"/>
    <xf numFmtId="0" fontId="5" fillId="0" borderId="1" xfId="0" quotePrefix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3" borderId="1" xfId="0" applyFont="1" applyFill="1" applyBorder="1" applyAlignment="1">
      <alignment horizontal="right" vertical="center" wrapText="1"/>
    </xf>
    <xf numFmtId="1" fontId="2" fillId="3" borderId="1" xfId="0" applyNumberFormat="1" applyFont="1" applyFill="1" applyBorder="1" applyAlignment="1">
      <alignment horizontal="right"/>
    </xf>
    <xf numFmtId="1" fontId="5" fillId="0" borderId="1" xfId="0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right" vertical="center"/>
    </xf>
    <xf numFmtId="1" fontId="4" fillId="5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1" fontId="6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textRotation="90" wrapText="1"/>
    </xf>
    <xf numFmtId="3" fontId="5" fillId="3" borderId="1" xfId="0" applyNumberFormat="1" applyFont="1" applyFill="1" applyBorder="1" applyAlignment="1">
      <alignment horizontal="right" vertical="center" wrapText="1"/>
    </xf>
    <xf numFmtId="1" fontId="5" fillId="3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right" vertical="center" wrapText="1"/>
    </xf>
    <xf numFmtId="1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right" vertical="center" wrapText="1"/>
    </xf>
    <xf numFmtId="1" fontId="2" fillId="4" borderId="1" xfId="0" applyNumberFormat="1" applyFont="1" applyFill="1" applyBorder="1" applyAlignment="1">
      <alignment horizontal="right" vertical="center" wrapText="1"/>
    </xf>
    <xf numFmtId="1" fontId="5" fillId="0" borderId="1" xfId="1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" fontId="5" fillId="3" borderId="1" xfId="1" applyNumberFormat="1" applyFont="1" applyFill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1" fontId="5" fillId="5" borderId="1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vertical="center" wrapText="1"/>
    </xf>
    <xf numFmtId="1" fontId="4" fillId="8" borderId="1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7" fillId="9" borderId="1" xfId="0" applyFont="1" applyFill="1" applyBorder="1" applyAlignment="1">
      <alignment horizontal="right" vertical="center" wrapText="1"/>
    </xf>
    <xf numFmtId="1" fontId="4" fillId="8" borderId="1" xfId="0" quotePrefix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textRotation="90" wrapText="1"/>
    </xf>
    <xf numFmtId="1" fontId="5" fillId="9" borderId="1" xfId="0" applyNumberFormat="1" applyFont="1" applyFill="1" applyBorder="1" applyAlignment="1">
      <alignment horizontal="right" vertical="center"/>
    </xf>
    <xf numFmtId="0" fontId="5" fillId="10" borderId="1" xfId="0" applyFont="1" applyFill="1" applyBorder="1" applyAlignment="1">
      <alignment horizontal="center" vertical="center" textRotation="90" wrapText="1"/>
    </xf>
    <xf numFmtId="0" fontId="5" fillId="10" borderId="1" xfId="0" applyFont="1" applyFill="1" applyBorder="1" applyAlignment="1">
      <alignment horizontal="left" vertical="center" textRotation="90" wrapText="1"/>
    </xf>
    <xf numFmtId="1" fontId="11" fillId="10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horizontal="right" vertical="center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2" fillId="10" borderId="1" xfId="0" applyFont="1" applyFill="1" applyBorder="1" applyAlignment="1">
      <alignment horizontal="left" vertical="center" textRotation="90" wrapText="1"/>
    </xf>
    <xf numFmtId="0" fontId="14" fillId="0" borderId="1" xfId="0" applyFont="1" applyBorder="1" applyAlignment="1">
      <alignment vertical="center" wrapText="1"/>
    </xf>
    <xf numFmtId="0" fontId="10" fillId="1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justify" vertical="center" wrapText="1"/>
    </xf>
    <xf numFmtId="0" fontId="5" fillId="3" borderId="1" xfId="0" applyFont="1" applyFill="1" applyBorder="1" applyAlignment="1">
      <alignment vertical="center" textRotation="90" wrapText="1"/>
    </xf>
    <xf numFmtId="1" fontId="5" fillId="6" borderId="1" xfId="0" applyNumberFormat="1" applyFont="1" applyFill="1" applyBorder="1" applyAlignment="1">
      <alignment horizontal="left" vertical="center" wrapText="1"/>
    </xf>
    <xf numFmtId="1" fontId="4" fillId="8" borderId="1" xfId="0" applyNumberFormat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textRotation="90" wrapText="1"/>
    </xf>
    <xf numFmtId="3" fontId="2" fillId="5" borderId="1" xfId="0" applyNumberFormat="1" applyFont="1" applyFill="1" applyBorder="1" applyAlignment="1">
      <alignment horizontal="right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1" xfId="0" applyFont="1" applyFill="1" applyBorder="1"/>
    <xf numFmtId="1" fontId="5" fillId="0" borderId="0" xfId="0" applyNumberFormat="1" applyFont="1" applyAlignment="1">
      <alignment vertical="center" wrapText="1"/>
    </xf>
    <xf numFmtId="1" fontId="5" fillId="0" borderId="0" xfId="0" applyNumberFormat="1" applyFont="1" applyAlignment="1">
      <alignment horizontal="center" vertical="center" textRotation="90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right" vertical="center" wrapText="1"/>
    </xf>
    <xf numFmtId="1" fontId="5" fillId="0" borderId="0" xfId="0" applyNumberFormat="1" applyFont="1" applyBorder="1" applyAlignment="1">
      <alignment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right" vertical="center" wrapText="1"/>
    </xf>
    <xf numFmtId="1" fontId="5" fillId="4" borderId="1" xfId="0" applyNumberFormat="1" applyFont="1" applyFill="1" applyBorder="1" applyAlignment="1">
      <alignment vertical="center" wrapText="1"/>
    </xf>
    <xf numFmtId="1" fontId="5" fillId="4" borderId="1" xfId="0" applyNumberFormat="1" applyFont="1" applyFill="1" applyBorder="1" applyAlignment="1">
      <alignment horizontal="center" vertical="center" textRotation="90" wrapText="1"/>
    </xf>
    <xf numFmtId="1" fontId="10" fillId="8" borderId="1" xfId="0" applyNumberFormat="1" applyFont="1" applyFill="1" applyBorder="1" applyAlignment="1">
      <alignment vertical="center" textRotation="90" wrapText="1"/>
    </xf>
    <xf numFmtId="1" fontId="10" fillId="8" borderId="1" xfId="0" applyNumberFormat="1" applyFont="1" applyFill="1" applyBorder="1" applyAlignment="1">
      <alignment horizontal="center" vertical="center" textRotation="90" wrapText="1"/>
    </xf>
    <xf numFmtId="1" fontId="4" fillId="8" borderId="1" xfId="0" applyNumberFormat="1" applyFont="1" applyFill="1" applyBorder="1" applyAlignment="1">
      <alignment horizontal="center" vertical="center" textRotation="90" wrapText="1"/>
    </xf>
    <xf numFmtId="1" fontId="4" fillId="8" borderId="1" xfId="0" applyNumberFormat="1" applyFont="1" applyFill="1" applyBorder="1" applyAlignment="1">
      <alignment horizontal="right" vertical="center" wrapText="1"/>
    </xf>
    <xf numFmtId="1" fontId="8" fillId="0" borderId="1" xfId="0" applyNumberFormat="1" applyFont="1" applyBorder="1" applyAlignment="1">
      <alignment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" fontId="5" fillId="0" borderId="0" xfId="0" applyNumberFormat="1" applyFont="1" applyFill="1" applyAlignment="1">
      <alignment vertical="center" wrapText="1"/>
    </xf>
    <xf numFmtId="1" fontId="5" fillId="4" borderId="1" xfId="0" applyNumberFormat="1" applyFont="1" applyFill="1" applyBorder="1" applyAlignment="1">
      <alignment vertical="center" textRotation="90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4" fillId="8" borderId="1" xfId="0" quotePrefix="1" applyNumberFormat="1" applyFont="1" applyFill="1" applyBorder="1" applyAlignment="1">
      <alignment horizontal="center" vertical="center" textRotation="90" wrapText="1"/>
    </xf>
    <xf numFmtId="1" fontId="4" fillId="7" borderId="1" xfId="0" quotePrefix="1" applyNumberFormat="1" applyFont="1" applyFill="1" applyBorder="1" applyAlignment="1">
      <alignment horizontal="center" vertical="center" textRotation="90" wrapText="1"/>
    </xf>
    <xf numFmtId="1" fontId="2" fillId="5" borderId="1" xfId="0" applyNumberFormat="1" applyFont="1" applyFill="1" applyBorder="1" applyAlignment="1">
      <alignment horizontal="right" vertical="center" wrapText="1"/>
    </xf>
    <xf numFmtId="1" fontId="5" fillId="0" borderId="1" xfId="0" applyNumberFormat="1" applyFont="1" applyBorder="1" applyAlignment="1">
      <alignment vertical="center" wrapText="1"/>
    </xf>
    <xf numFmtId="1" fontId="4" fillId="5" borderId="1" xfId="0" quotePrefix="1" applyNumberFormat="1" applyFont="1" applyFill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7" fillId="5" borderId="1" xfId="0" applyNumberFormat="1" applyFont="1" applyFill="1" applyBorder="1" applyAlignment="1">
      <alignment vertical="center" wrapText="1"/>
    </xf>
    <xf numFmtId="1" fontId="5" fillId="0" borderId="0" xfId="0" quotePrefix="1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right" vertical="center" wrapText="1"/>
    </xf>
    <xf numFmtId="1" fontId="12" fillId="3" borderId="1" xfId="0" applyNumberFormat="1" applyFont="1" applyFill="1" applyBorder="1" applyAlignment="1">
      <alignment horizontal="right" vertical="center" wrapText="1"/>
    </xf>
    <xf numFmtId="0" fontId="5" fillId="9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right" vertical="center" wrapText="1"/>
    </xf>
    <xf numFmtId="0" fontId="5" fillId="8" borderId="1" xfId="0" applyFont="1" applyFill="1" applyBorder="1" applyAlignment="1">
      <alignment horizontal="right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1" fontId="5" fillId="6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1" fontId="8" fillId="5" borderId="1" xfId="0" applyNumberFormat="1" applyFont="1" applyFill="1" applyBorder="1" applyAlignment="1">
      <alignment horizontal="right" vertical="center" wrapText="1"/>
    </xf>
    <xf numFmtId="1" fontId="4" fillId="4" borderId="1" xfId="0" applyNumberFormat="1" applyFont="1" applyFill="1" applyBorder="1" applyAlignment="1">
      <alignment horizontal="right" vertical="center" wrapText="1"/>
    </xf>
    <xf numFmtId="1" fontId="5" fillId="6" borderId="1" xfId="1" applyNumberFormat="1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5" fillId="9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right" vertical="center" wrapText="1"/>
    </xf>
    <xf numFmtId="1" fontId="18" fillId="4" borderId="1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Alignment="1">
      <alignment horizontal="left" vertical="center" wrapText="1"/>
    </xf>
    <xf numFmtId="1" fontId="5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5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/>
    </xf>
    <xf numFmtId="0" fontId="5" fillId="8" borderId="1" xfId="0" applyFont="1" applyFill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center" textRotation="90"/>
    </xf>
    <xf numFmtId="1" fontId="4" fillId="5" borderId="1" xfId="0" applyNumberFormat="1" applyFont="1" applyFill="1" applyBorder="1" applyAlignment="1">
      <alignment horizontal="center" vertical="center" textRotation="90" wrapText="1"/>
    </xf>
    <xf numFmtId="1" fontId="5" fillId="0" borderId="1" xfId="0" applyNumberFormat="1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right" vertical="center" textRotation="90"/>
    </xf>
    <xf numFmtId="1" fontId="2" fillId="7" borderId="1" xfId="0" applyNumberFormat="1" applyFont="1" applyFill="1" applyBorder="1" applyAlignment="1">
      <alignment horizontal="center" vertical="center" wrapText="1"/>
    </xf>
    <xf numFmtId="1" fontId="5" fillId="7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right" vertical="center" wrapText="1"/>
    </xf>
    <xf numFmtId="1" fontId="7" fillId="0" borderId="1" xfId="0" applyNumberFormat="1" applyFont="1" applyBorder="1" applyAlignment="1">
      <alignment vertical="center" wrapText="1"/>
    </xf>
    <xf numFmtId="0" fontId="5" fillId="11" borderId="1" xfId="0" applyFont="1" applyFill="1" applyBorder="1" applyAlignment="1">
      <alignment horizontal="left" vertical="top" wrapText="1"/>
    </xf>
    <xf numFmtId="1" fontId="5" fillId="4" borderId="1" xfId="0" applyNumberFormat="1" applyFont="1" applyFill="1" applyBorder="1" applyAlignment="1">
      <alignment horizontal="right" vertical="center" wrapText="1"/>
    </xf>
    <xf numFmtId="0" fontId="2" fillId="8" borderId="1" xfId="0" applyFont="1" applyFill="1" applyBorder="1" applyAlignment="1">
      <alignment horizontal="right" vertical="center" wrapText="1"/>
    </xf>
    <xf numFmtId="1" fontId="2" fillId="0" borderId="1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vertical="center" wrapText="1"/>
    </xf>
    <xf numFmtId="0" fontId="12" fillId="0" borderId="1" xfId="0" applyFont="1" applyFill="1" applyBorder="1" applyAlignment="1">
      <alignment horizontal="right" vertical="center" wrapText="1"/>
    </xf>
    <xf numFmtId="1" fontId="5" fillId="12" borderId="1" xfId="1" applyNumberFormat="1" applyFont="1" applyFill="1" applyBorder="1" applyAlignment="1">
      <alignment horizontal="left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right" vertical="center" wrapText="1"/>
    </xf>
    <xf numFmtId="1" fontId="5" fillId="0" borderId="0" xfId="0" applyNumberFormat="1" applyFont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textRotation="90"/>
    </xf>
    <xf numFmtId="1" fontId="2" fillId="1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4" fillId="8" borderId="1" xfId="0" applyNumberFormat="1" applyFont="1" applyFill="1" applyBorder="1" applyAlignment="1">
      <alignment horizontal="right" vertical="center" wrapText="1"/>
    </xf>
    <xf numFmtId="3" fontId="2" fillId="3" borderId="1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Border="1"/>
    <xf numFmtId="3" fontId="5" fillId="4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right" vertical="center"/>
    </xf>
    <xf numFmtId="3" fontId="5" fillId="0" borderId="1" xfId="0" applyNumberFormat="1" applyFont="1" applyFill="1" applyBorder="1"/>
    <xf numFmtId="3" fontId="5" fillId="0" borderId="1" xfId="0" applyNumberFormat="1" applyFont="1" applyBorder="1" applyAlignment="1">
      <alignment horizontal="right" vertical="center" wrapText="1"/>
    </xf>
    <xf numFmtId="3" fontId="5" fillId="0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vertical="center" textRotation="90" wrapText="1"/>
    </xf>
    <xf numFmtId="3" fontId="5" fillId="8" borderId="1" xfId="0" applyNumberFormat="1" applyFont="1" applyFill="1" applyBorder="1" applyAlignment="1">
      <alignment horizontal="right" vertical="center" wrapText="1"/>
    </xf>
    <xf numFmtId="3" fontId="2" fillId="8" borderId="1" xfId="0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vertical="center"/>
    </xf>
    <xf numFmtId="3" fontId="4" fillId="5" borderId="1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vertical="center" wrapText="1"/>
    </xf>
    <xf numFmtId="1" fontId="10" fillId="10" borderId="1" xfId="0" applyNumberFormat="1" applyFont="1" applyFill="1" applyBorder="1" applyAlignment="1">
      <alignment vertical="center" wrapText="1"/>
    </xf>
    <xf numFmtId="1" fontId="5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textRotation="90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textRotation="90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horizontal="right" vertical="center" wrapText="1"/>
    </xf>
    <xf numFmtId="1" fontId="16" fillId="0" borderId="0" xfId="0" applyNumberFormat="1" applyFont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1" fontId="20" fillId="0" borderId="0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textRotation="90" wrapText="1"/>
    </xf>
    <xf numFmtId="1" fontId="2" fillId="10" borderId="1" xfId="0" applyNumberFormat="1" applyFont="1" applyFill="1" applyBorder="1" applyAlignment="1">
      <alignment horizontal="center" vertical="center" textRotation="90" wrapText="1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GURKOVO\&#1048;&#1085;&#1074;&#1077;&#1089;&#1090;&#1080;&#1094;&#1080;&#1086;&#1085;&#1085;&#1072;%20&#1087;&#1088;&#1086;&#1075;&#1088;&#1072;&#1084;&#1072;\1P.&#1050;&#1055;%20-&#1043;&#1059;&#1056;&#1050;&#1054;&#1042;&#1054;%202022-%2012.12.%2022%20&#1080;%2010.01.23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а субс. 2022г"/>
      <sheetName val="Инд.рачет - ЕС-2022"/>
      <sheetName val="Параграф 40-2022 г"/>
      <sheetName val="КП-ИП 2022"/>
      <sheetName val="Лист1"/>
      <sheetName val="допълнена КП 2022"/>
      <sheetName val="Лист2"/>
      <sheetName val="псметка"/>
      <sheetName val="Актуализация, май"/>
      <sheetName val="Актуализация- юни"/>
      <sheetName val="Актуализация - септември"/>
      <sheetName val="Актализация октомври"/>
      <sheetName val="Актуализация декември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0">
          <cell r="D20">
            <v>8470</v>
          </cell>
        </row>
        <row r="22">
          <cell r="D22">
            <v>1220</v>
          </cell>
        </row>
        <row r="23">
          <cell r="D23">
            <v>1580</v>
          </cell>
        </row>
        <row r="27">
          <cell r="D27">
            <v>3600</v>
          </cell>
        </row>
        <row r="28">
          <cell r="D28">
            <v>6030</v>
          </cell>
        </row>
        <row r="29">
          <cell r="D29">
            <v>3290</v>
          </cell>
        </row>
        <row r="30">
          <cell r="D30">
            <v>4090</v>
          </cell>
        </row>
        <row r="32">
          <cell r="D32">
            <v>4260</v>
          </cell>
        </row>
        <row r="33">
          <cell r="D33">
            <v>1880</v>
          </cell>
        </row>
        <row r="34">
          <cell r="D34">
            <v>1840</v>
          </cell>
        </row>
        <row r="35">
          <cell r="D35">
            <v>3800</v>
          </cell>
        </row>
        <row r="38">
          <cell r="D38">
            <v>6040</v>
          </cell>
        </row>
        <row r="39">
          <cell r="D39">
            <v>2280</v>
          </cell>
        </row>
        <row r="40">
          <cell r="D40">
            <v>3170</v>
          </cell>
        </row>
        <row r="42">
          <cell r="D42">
            <v>1090</v>
          </cell>
        </row>
        <row r="43">
          <cell r="D43">
            <v>1740</v>
          </cell>
        </row>
        <row r="44">
          <cell r="D44">
            <v>2650</v>
          </cell>
        </row>
        <row r="46">
          <cell r="D46">
            <v>3140</v>
          </cell>
        </row>
        <row r="47">
          <cell r="D47">
            <v>2460</v>
          </cell>
        </row>
        <row r="48">
          <cell r="D48">
            <v>2630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topLeftCell="A19" workbookViewId="0">
      <selection activeCell="A32" sqref="A32:XFD32"/>
    </sheetView>
  </sheetViews>
  <sheetFormatPr defaultRowHeight="12" x14ac:dyDescent="0.25"/>
  <cols>
    <col min="1" max="1" width="4.28515625" style="61" customWidth="1"/>
    <col min="2" max="2" width="4.5703125" style="62" customWidth="1"/>
    <col min="3" max="3" width="46.42578125" style="61" customWidth="1"/>
    <col min="4" max="4" width="7.42578125" style="63" customWidth="1"/>
    <col min="5" max="5" width="9.5703125" style="63" customWidth="1"/>
    <col min="6" max="6" width="10.5703125" style="61" customWidth="1"/>
    <col min="7" max="7" width="9.140625" style="61" customWidth="1"/>
    <col min="8" max="8" width="7.7109375" style="61" customWidth="1"/>
    <col min="9" max="9" width="6" style="61" customWidth="1"/>
    <col min="10" max="10" width="5.85546875" style="78" customWidth="1"/>
    <col min="11" max="11" width="7.85546875" style="61" customWidth="1"/>
    <col min="12" max="12" width="7.7109375" style="65" customWidth="1"/>
    <col min="13" max="13" width="9.140625" style="65"/>
    <col min="14" max="236" width="9.140625" style="61"/>
    <col min="237" max="237" width="2.85546875" style="61" customWidth="1"/>
    <col min="238" max="238" width="3.5703125" style="61" customWidth="1"/>
    <col min="239" max="239" width="20.140625" style="61" customWidth="1"/>
    <col min="240" max="240" width="2.85546875" style="61" customWidth="1"/>
    <col min="241" max="241" width="8" style="61" customWidth="1"/>
    <col min="242" max="242" width="7.42578125" style="61" customWidth="1"/>
    <col min="243" max="243" width="6" style="61" bestFit="1" customWidth="1"/>
    <col min="244" max="244" width="6.28515625" style="61" customWidth="1"/>
    <col min="245" max="245" width="6" style="61" customWidth="1"/>
    <col min="246" max="246" width="8.28515625" style="61" customWidth="1"/>
    <col min="247" max="247" width="5.28515625" style="61" customWidth="1"/>
    <col min="248" max="248" width="8.140625" style="61" customWidth="1"/>
    <col min="249" max="249" width="6" style="61" customWidth="1"/>
    <col min="250" max="250" width="4" style="61" customWidth="1"/>
    <col min="251" max="251" width="9.140625" style="61" customWidth="1"/>
    <col min="252" max="252" width="7" style="61" customWidth="1"/>
    <col min="253" max="253" width="6" style="61" customWidth="1"/>
    <col min="254" max="254" width="6.28515625" style="61" customWidth="1"/>
    <col min="255" max="255" width="5.85546875" style="61" customWidth="1"/>
    <col min="256" max="256" width="7.85546875" style="61" customWidth="1"/>
    <col min="257" max="257" width="5.7109375" style="61" customWidth="1"/>
    <col min="258" max="259" width="6.7109375" style="61" customWidth="1"/>
    <col min="260" max="492" width="9.140625" style="61"/>
    <col min="493" max="493" width="2.85546875" style="61" customWidth="1"/>
    <col min="494" max="494" width="3.5703125" style="61" customWidth="1"/>
    <col min="495" max="495" width="20.140625" style="61" customWidth="1"/>
    <col min="496" max="496" width="2.85546875" style="61" customWidth="1"/>
    <col min="497" max="497" width="8" style="61" customWidth="1"/>
    <col min="498" max="498" width="7.42578125" style="61" customWidth="1"/>
    <col min="499" max="499" width="6" style="61" bestFit="1" customWidth="1"/>
    <col min="500" max="500" width="6.28515625" style="61" customWidth="1"/>
    <col min="501" max="501" width="6" style="61" customWidth="1"/>
    <col min="502" max="502" width="8.28515625" style="61" customWidth="1"/>
    <col min="503" max="503" width="5.28515625" style="61" customWidth="1"/>
    <col min="504" max="504" width="8.140625" style="61" customWidth="1"/>
    <col min="505" max="505" width="6" style="61" customWidth="1"/>
    <col min="506" max="506" width="4" style="61" customWidth="1"/>
    <col min="507" max="507" width="9.140625" style="61" customWidth="1"/>
    <col min="508" max="508" width="7" style="61" customWidth="1"/>
    <col min="509" max="509" width="6" style="61" customWidth="1"/>
    <col min="510" max="510" width="6.28515625" style="61" customWidth="1"/>
    <col min="511" max="511" width="5.85546875" style="61" customWidth="1"/>
    <col min="512" max="512" width="7.85546875" style="61" customWidth="1"/>
    <col min="513" max="513" width="5.7109375" style="61" customWidth="1"/>
    <col min="514" max="515" width="6.7109375" style="61" customWidth="1"/>
    <col min="516" max="748" width="9.140625" style="61"/>
    <col min="749" max="749" width="2.85546875" style="61" customWidth="1"/>
    <col min="750" max="750" width="3.5703125" style="61" customWidth="1"/>
    <col min="751" max="751" width="20.140625" style="61" customWidth="1"/>
    <col min="752" max="752" width="2.85546875" style="61" customWidth="1"/>
    <col min="753" max="753" width="8" style="61" customWidth="1"/>
    <col min="754" max="754" width="7.42578125" style="61" customWidth="1"/>
    <col min="755" max="755" width="6" style="61" bestFit="1" customWidth="1"/>
    <col min="756" max="756" width="6.28515625" style="61" customWidth="1"/>
    <col min="757" max="757" width="6" style="61" customWidth="1"/>
    <col min="758" max="758" width="8.28515625" style="61" customWidth="1"/>
    <col min="759" max="759" width="5.28515625" style="61" customWidth="1"/>
    <col min="760" max="760" width="8.140625" style="61" customWidth="1"/>
    <col min="761" max="761" width="6" style="61" customWidth="1"/>
    <col min="762" max="762" width="4" style="61" customWidth="1"/>
    <col min="763" max="763" width="9.140625" style="61" customWidth="1"/>
    <col min="764" max="764" width="7" style="61" customWidth="1"/>
    <col min="765" max="765" width="6" style="61" customWidth="1"/>
    <col min="766" max="766" width="6.28515625" style="61" customWidth="1"/>
    <col min="767" max="767" width="5.85546875" style="61" customWidth="1"/>
    <col min="768" max="768" width="7.85546875" style="61" customWidth="1"/>
    <col min="769" max="769" width="5.7109375" style="61" customWidth="1"/>
    <col min="770" max="771" width="6.7109375" style="61" customWidth="1"/>
    <col min="772" max="1004" width="9.140625" style="61"/>
    <col min="1005" max="1005" width="2.85546875" style="61" customWidth="1"/>
    <col min="1006" max="1006" width="3.5703125" style="61" customWidth="1"/>
    <col min="1007" max="1007" width="20.140625" style="61" customWidth="1"/>
    <col min="1008" max="1008" width="2.85546875" style="61" customWidth="1"/>
    <col min="1009" max="1009" width="8" style="61" customWidth="1"/>
    <col min="1010" max="1010" width="7.42578125" style="61" customWidth="1"/>
    <col min="1011" max="1011" width="6" style="61" bestFit="1" customWidth="1"/>
    <col min="1012" max="1012" width="6.28515625" style="61" customWidth="1"/>
    <col min="1013" max="1013" width="6" style="61" customWidth="1"/>
    <col min="1014" max="1014" width="8.28515625" style="61" customWidth="1"/>
    <col min="1015" max="1015" width="5.28515625" style="61" customWidth="1"/>
    <col min="1016" max="1016" width="8.140625" style="61" customWidth="1"/>
    <col min="1017" max="1017" width="6" style="61" customWidth="1"/>
    <col min="1018" max="1018" width="4" style="61" customWidth="1"/>
    <col min="1019" max="1019" width="9.140625" style="61" customWidth="1"/>
    <col min="1020" max="1020" width="7" style="61" customWidth="1"/>
    <col min="1021" max="1021" width="6" style="61" customWidth="1"/>
    <col min="1022" max="1022" width="6.28515625" style="61" customWidth="1"/>
    <col min="1023" max="1023" width="5.85546875" style="61" customWidth="1"/>
    <col min="1024" max="1024" width="7.85546875" style="61" customWidth="1"/>
    <col min="1025" max="1025" width="5.7109375" style="61" customWidth="1"/>
    <col min="1026" max="1027" width="6.7109375" style="61" customWidth="1"/>
    <col min="1028" max="1260" width="9.140625" style="61"/>
    <col min="1261" max="1261" width="2.85546875" style="61" customWidth="1"/>
    <col min="1262" max="1262" width="3.5703125" style="61" customWidth="1"/>
    <col min="1263" max="1263" width="20.140625" style="61" customWidth="1"/>
    <col min="1264" max="1264" width="2.85546875" style="61" customWidth="1"/>
    <col min="1265" max="1265" width="8" style="61" customWidth="1"/>
    <col min="1266" max="1266" width="7.42578125" style="61" customWidth="1"/>
    <col min="1267" max="1267" width="6" style="61" bestFit="1" customWidth="1"/>
    <col min="1268" max="1268" width="6.28515625" style="61" customWidth="1"/>
    <col min="1269" max="1269" width="6" style="61" customWidth="1"/>
    <col min="1270" max="1270" width="8.28515625" style="61" customWidth="1"/>
    <col min="1271" max="1271" width="5.28515625" style="61" customWidth="1"/>
    <col min="1272" max="1272" width="8.140625" style="61" customWidth="1"/>
    <col min="1273" max="1273" width="6" style="61" customWidth="1"/>
    <col min="1274" max="1274" width="4" style="61" customWidth="1"/>
    <col min="1275" max="1275" width="9.140625" style="61" customWidth="1"/>
    <col min="1276" max="1276" width="7" style="61" customWidth="1"/>
    <col min="1277" max="1277" width="6" style="61" customWidth="1"/>
    <col min="1278" max="1278" width="6.28515625" style="61" customWidth="1"/>
    <col min="1279" max="1279" width="5.85546875" style="61" customWidth="1"/>
    <col min="1280" max="1280" width="7.85546875" style="61" customWidth="1"/>
    <col min="1281" max="1281" width="5.7109375" style="61" customWidth="1"/>
    <col min="1282" max="1283" width="6.7109375" style="61" customWidth="1"/>
    <col min="1284" max="1516" width="9.140625" style="61"/>
    <col min="1517" max="1517" width="2.85546875" style="61" customWidth="1"/>
    <col min="1518" max="1518" width="3.5703125" style="61" customWidth="1"/>
    <col min="1519" max="1519" width="20.140625" style="61" customWidth="1"/>
    <col min="1520" max="1520" width="2.85546875" style="61" customWidth="1"/>
    <col min="1521" max="1521" width="8" style="61" customWidth="1"/>
    <col min="1522" max="1522" width="7.42578125" style="61" customWidth="1"/>
    <col min="1523" max="1523" width="6" style="61" bestFit="1" customWidth="1"/>
    <col min="1524" max="1524" width="6.28515625" style="61" customWidth="1"/>
    <col min="1525" max="1525" width="6" style="61" customWidth="1"/>
    <col min="1526" max="1526" width="8.28515625" style="61" customWidth="1"/>
    <col min="1527" max="1527" width="5.28515625" style="61" customWidth="1"/>
    <col min="1528" max="1528" width="8.140625" style="61" customWidth="1"/>
    <col min="1529" max="1529" width="6" style="61" customWidth="1"/>
    <col min="1530" max="1530" width="4" style="61" customWidth="1"/>
    <col min="1531" max="1531" width="9.140625" style="61" customWidth="1"/>
    <col min="1532" max="1532" width="7" style="61" customWidth="1"/>
    <col min="1533" max="1533" width="6" style="61" customWidth="1"/>
    <col min="1534" max="1534" width="6.28515625" style="61" customWidth="1"/>
    <col min="1535" max="1535" width="5.85546875" style="61" customWidth="1"/>
    <col min="1536" max="1536" width="7.85546875" style="61" customWidth="1"/>
    <col min="1537" max="1537" width="5.7109375" style="61" customWidth="1"/>
    <col min="1538" max="1539" width="6.7109375" style="61" customWidth="1"/>
    <col min="1540" max="1772" width="9.140625" style="61"/>
    <col min="1773" max="1773" width="2.85546875" style="61" customWidth="1"/>
    <col min="1774" max="1774" width="3.5703125" style="61" customWidth="1"/>
    <col min="1775" max="1775" width="20.140625" style="61" customWidth="1"/>
    <col min="1776" max="1776" width="2.85546875" style="61" customWidth="1"/>
    <col min="1777" max="1777" width="8" style="61" customWidth="1"/>
    <col min="1778" max="1778" width="7.42578125" style="61" customWidth="1"/>
    <col min="1779" max="1779" width="6" style="61" bestFit="1" customWidth="1"/>
    <col min="1780" max="1780" width="6.28515625" style="61" customWidth="1"/>
    <col min="1781" max="1781" width="6" style="61" customWidth="1"/>
    <col min="1782" max="1782" width="8.28515625" style="61" customWidth="1"/>
    <col min="1783" max="1783" width="5.28515625" style="61" customWidth="1"/>
    <col min="1784" max="1784" width="8.140625" style="61" customWidth="1"/>
    <col min="1785" max="1785" width="6" style="61" customWidth="1"/>
    <col min="1786" max="1786" width="4" style="61" customWidth="1"/>
    <col min="1787" max="1787" width="9.140625" style="61" customWidth="1"/>
    <col min="1788" max="1788" width="7" style="61" customWidth="1"/>
    <col min="1789" max="1789" width="6" style="61" customWidth="1"/>
    <col min="1790" max="1790" width="6.28515625" style="61" customWidth="1"/>
    <col min="1791" max="1791" width="5.85546875" style="61" customWidth="1"/>
    <col min="1792" max="1792" width="7.85546875" style="61" customWidth="1"/>
    <col min="1793" max="1793" width="5.7109375" style="61" customWidth="1"/>
    <col min="1794" max="1795" width="6.7109375" style="61" customWidth="1"/>
    <col min="1796" max="2028" width="9.140625" style="61"/>
    <col min="2029" max="2029" width="2.85546875" style="61" customWidth="1"/>
    <col min="2030" max="2030" width="3.5703125" style="61" customWidth="1"/>
    <col min="2031" max="2031" width="20.140625" style="61" customWidth="1"/>
    <col min="2032" max="2032" width="2.85546875" style="61" customWidth="1"/>
    <col min="2033" max="2033" width="8" style="61" customWidth="1"/>
    <col min="2034" max="2034" width="7.42578125" style="61" customWidth="1"/>
    <col min="2035" max="2035" width="6" style="61" bestFit="1" customWidth="1"/>
    <col min="2036" max="2036" width="6.28515625" style="61" customWidth="1"/>
    <col min="2037" max="2037" width="6" style="61" customWidth="1"/>
    <col min="2038" max="2038" width="8.28515625" style="61" customWidth="1"/>
    <col min="2039" max="2039" width="5.28515625" style="61" customWidth="1"/>
    <col min="2040" max="2040" width="8.140625" style="61" customWidth="1"/>
    <col min="2041" max="2041" width="6" style="61" customWidth="1"/>
    <col min="2042" max="2042" width="4" style="61" customWidth="1"/>
    <col min="2043" max="2043" width="9.140625" style="61" customWidth="1"/>
    <col min="2044" max="2044" width="7" style="61" customWidth="1"/>
    <col min="2045" max="2045" width="6" style="61" customWidth="1"/>
    <col min="2046" max="2046" width="6.28515625" style="61" customWidth="1"/>
    <col min="2047" max="2047" width="5.85546875" style="61" customWidth="1"/>
    <col min="2048" max="2048" width="7.85546875" style="61" customWidth="1"/>
    <col min="2049" max="2049" width="5.7109375" style="61" customWidth="1"/>
    <col min="2050" max="2051" width="6.7109375" style="61" customWidth="1"/>
    <col min="2052" max="2284" width="9.140625" style="61"/>
    <col min="2285" max="2285" width="2.85546875" style="61" customWidth="1"/>
    <col min="2286" max="2286" width="3.5703125" style="61" customWidth="1"/>
    <col min="2287" max="2287" width="20.140625" style="61" customWidth="1"/>
    <col min="2288" max="2288" width="2.85546875" style="61" customWidth="1"/>
    <col min="2289" max="2289" width="8" style="61" customWidth="1"/>
    <col min="2290" max="2290" width="7.42578125" style="61" customWidth="1"/>
    <col min="2291" max="2291" width="6" style="61" bestFit="1" customWidth="1"/>
    <col min="2292" max="2292" width="6.28515625" style="61" customWidth="1"/>
    <col min="2293" max="2293" width="6" style="61" customWidth="1"/>
    <col min="2294" max="2294" width="8.28515625" style="61" customWidth="1"/>
    <col min="2295" max="2295" width="5.28515625" style="61" customWidth="1"/>
    <col min="2296" max="2296" width="8.140625" style="61" customWidth="1"/>
    <col min="2297" max="2297" width="6" style="61" customWidth="1"/>
    <col min="2298" max="2298" width="4" style="61" customWidth="1"/>
    <col min="2299" max="2299" width="9.140625" style="61" customWidth="1"/>
    <col min="2300" max="2300" width="7" style="61" customWidth="1"/>
    <col min="2301" max="2301" width="6" style="61" customWidth="1"/>
    <col min="2302" max="2302" width="6.28515625" style="61" customWidth="1"/>
    <col min="2303" max="2303" width="5.85546875" style="61" customWidth="1"/>
    <col min="2304" max="2304" width="7.85546875" style="61" customWidth="1"/>
    <col min="2305" max="2305" width="5.7109375" style="61" customWidth="1"/>
    <col min="2306" max="2307" width="6.7109375" style="61" customWidth="1"/>
    <col min="2308" max="2540" width="9.140625" style="61"/>
    <col min="2541" max="2541" width="2.85546875" style="61" customWidth="1"/>
    <col min="2542" max="2542" width="3.5703125" style="61" customWidth="1"/>
    <col min="2543" max="2543" width="20.140625" style="61" customWidth="1"/>
    <col min="2544" max="2544" width="2.85546875" style="61" customWidth="1"/>
    <col min="2545" max="2545" width="8" style="61" customWidth="1"/>
    <col min="2546" max="2546" width="7.42578125" style="61" customWidth="1"/>
    <col min="2547" max="2547" width="6" style="61" bestFit="1" customWidth="1"/>
    <col min="2548" max="2548" width="6.28515625" style="61" customWidth="1"/>
    <col min="2549" max="2549" width="6" style="61" customWidth="1"/>
    <col min="2550" max="2550" width="8.28515625" style="61" customWidth="1"/>
    <col min="2551" max="2551" width="5.28515625" style="61" customWidth="1"/>
    <col min="2552" max="2552" width="8.140625" style="61" customWidth="1"/>
    <col min="2553" max="2553" width="6" style="61" customWidth="1"/>
    <col min="2554" max="2554" width="4" style="61" customWidth="1"/>
    <col min="2555" max="2555" width="9.140625" style="61" customWidth="1"/>
    <col min="2556" max="2556" width="7" style="61" customWidth="1"/>
    <col min="2557" max="2557" width="6" style="61" customWidth="1"/>
    <col min="2558" max="2558" width="6.28515625" style="61" customWidth="1"/>
    <col min="2559" max="2559" width="5.85546875" style="61" customWidth="1"/>
    <col min="2560" max="2560" width="7.85546875" style="61" customWidth="1"/>
    <col min="2561" max="2561" width="5.7109375" style="61" customWidth="1"/>
    <col min="2562" max="2563" width="6.7109375" style="61" customWidth="1"/>
    <col min="2564" max="2796" width="9.140625" style="61"/>
    <col min="2797" max="2797" width="2.85546875" style="61" customWidth="1"/>
    <col min="2798" max="2798" width="3.5703125" style="61" customWidth="1"/>
    <col min="2799" max="2799" width="20.140625" style="61" customWidth="1"/>
    <col min="2800" max="2800" width="2.85546875" style="61" customWidth="1"/>
    <col min="2801" max="2801" width="8" style="61" customWidth="1"/>
    <col min="2802" max="2802" width="7.42578125" style="61" customWidth="1"/>
    <col min="2803" max="2803" width="6" style="61" bestFit="1" customWidth="1"/>
    <col min="2804" max="2804" width="6.28515625" style="61" customWidth="1"/>
    <col min="2805" max="2805" width="6" style="61" customWidth="1"/>
    <col min="2806" max="2806" width="8.28515625" style="61" customWidth="1"/>
    <col min="2807" max="2807" width="5.28515625" style="61" customWidth="1"/>
    <col min="2808" max="2808" width="8.140625" style="61" customWidth="1"/>
    <col min="2809" max="2809" width="6" style="61" customWidth="1"/>
    <col min="2810" max="2810" width="4" style="61" customWidth="1"/>
    <col min="2811" max="2811" width="9.140625" style="61" customWidth="1"/>
    <col min="2812" max="2812" width="7" style="61" customWidth="1"/>
    <col min="2813" max="2813" width="6" style="61" customWidth="1"/>
    <col min="2814" max="2814" width="6.28515625" style="61" customWidth="1"/>
    <col min="2815" max="2815" width="5.85546875" style="61" customWidth="1"/>
    <col min="2816" max="2816" width="7.85546875" style="61" customWidth="1"/>
    <col min="2817" max="2817" width="5.7109375" style="61" customWidth="1"/>
    <col min="2818" max="2819" width="6.7109375" style="61" customWidth="1"/>
    <col min="2820" max="3052" width="9.140625" style="61"/>
    <col min="3053" max="3053" width="2.85546875" style="61" customWidth="1"/>
    <col min="3054" max="3054" width="3.5703125" style="61" customWidth="1"/>
    <col min="3055" max="3055" width="20.140625" style="61" customWidth="1"/>
    <col min="3056" max="3056" width="2.85546875" style="61" customWidth="1"/>
    <col min="3057" max="3057" width="8" style="61" customWidth="1"/>
    <col min="3058" max="3058" width="7.42578125" style="61" customWidth="1"/>
    <col min="3059" max="3059" width="6" style="61" bestFit="1" customWidth="1"/>
    <col min="3060" max="3060" width="6.28515625" style="61" customWidth="1"/>
    <col min="3061" max="3061" width="6" style="61" customWidth="1"/>
    <col min="3062" max="3062" width="8.28515625" style="61" customWidth="1"/>
    <col min="3063" max="3063" width="5.28515625" style="61" customWidth="1"/>
    <col min="3064" max="3064" width="8.140625" style="61" customWidth="1"/>
    <col min="3065" max="3065" width="6" style="61" customWidth="1"/>
    <col min="3066" max="3066" width="4" style="61" customWidth="1"/>
    <col min="3067" max="3067" width="9.140625" style="61" customWidth="1"/>
    <col min="3068" max="3068" width="7" style="61" customWidth="1"/>
    <col min="3069" max="3069" width="6" style="61" customWidth="1"/>
    <col min="3070" max="3070" width="6.28515625" style="61" customWidth="1"/>
    <col min="3071" max="3071" width="5.85546875" style="61" customWidth="1"/>
    <col min="3072" max="3072" width="7.85546875" style="61" customWidth="1"/>
    <col min="3073" max="3073" width="5.7109375" style="61" customWidth="1"/>
    <col min="3074" max="3075" width="6.7109375" style="61" customWidth="1"/>
    <col min="3076" max="3308" width="9.140625" style="61"/>
    <col min="3309" max="3309" width="2.85546875" style="61" customWidth="1"/>
    <col min="3310" max="3310" width="3.5703125" style="61" customWidth="1"/>
    <col min="3311" max="3311" width="20.140625" style="61" customWidth="1"/>
    <col min="3312" max="3312" width="2.85546875" style="61" customWidth="1"/>
    <col min="3313" max="3313" width="8" style="61" customWidth="1"/>
    <col min="3314" max="3314" width="7.42578125" style="61" customWidth="1"/>
    <col min="3315" max="3315" width="6" style="61" bestFit="1" customWidth="1"/>
    <col min="3316" max="3316" width="6.28515625" style="61" customWidth="1"/>
    <col min="3317" max="3317" width="6" style="61" customWidth="1"/>
    <col min="3318" max="3318" width="8.28515625" style="61" customWidth="1"/>
    <col min="3319" max="3319" width="5.28515625" style="61" customWidth="1"/>
    <col min="3320" max="3320" width="8.140625" style="61" customWidth="1"/>
    <col min="3321" max="3321" width="6" style="61" customWidth="1"/>
    <col min="3322" max="3322" width="4" style="61" customWidth="1"/>
    <col min="3323" max="3323" width="9.140625" style="61" customWidth="1"/>
    <col min="3324" max="3324" width="7" style="61" customWidth="1"/>
    <col min="3325" max="3325" width="6" style="61" customWidth="1"/>
    <col min="3326" max="3326" width="6.28515625" style="61" customWidth="1"/>
    <col min="3327" max="3327" width="5.85546875" style="61" customWidth="1"/>
    <col min="3328" max="3328" width="7.85546875" style="61" customWidth="1"/>
    <col min="3329" max="3329" width="5.7109375" style="61" customWidth="1"/>
    <col min="3330" max="3331" width="6.7109375" style="61" customWidth="1"/>
    <col min="3332" max="3564" width="9.140625" style="61"/>
    <col min="3565" max="3565" width="2.85546875" style="61" customWidth="1"/>
    <col min="3566" max="3566" width="3.5703125" style="61" customWidth="1"/>
    <col min="3567" max="3567" width="20.140625" style="61" customWidth="1"/>
    <col min="3568" max="3568" width="2.85546875" style="61" customWidth="1"/>
    <col min="3569" max="3569" width="8" style="61" customWidth="1"/>
    <col min="3570" max="3570" width="7.42578125" style="61" customWidth="1"/>
    <col min="3571" max="3571" width="6" style="61" bestFit="1" customWidth="1"/>
    <col min="3572" max="3572" width="6.28515625" style="61" customWidth="1"/>
    <col min="3573" max="3573" width="6" style="61" customWidth="1"/>
    <col min="3574" max="3574" width="8.28515625" style="61" customWidth="1"/>
    <col min="3575" max="3575" width="5.28515625" style="61" customWidth="1"/>
    <col min="3576" max="3576" width="8.140625" style="61" customWidth="1"/>
    <col min="3577" max="3577" width="6" style="61" customWidth="1"/>
    <col min="3578" max="3578" width="4" style="61" customWidth="1"/>
    <col min="3579" max="3579" width="9.140625" style="61" customWidth="1"/>
    <col min="3580" max="3580" width="7" style="61" customWidth="1"/>
    <col min="3581" max="3581" width="6" style="61" customWidth="1"/>
    <col min="3582" max="3582" width="6.28515625" style="61" customWidth="1"/>
    <col min="3583" max="3583" width="5.85546875" style="61" customWidth="1"/>
    <col min="3584" max="3584" width="7.85546875" style="61" customWidth="1"/>
    <col min="3585" max="3585" width="5.7109375" style="61" customWidth="1"/>
    <col min="3586" max="3587" width="6.7109375" style="61" customWidth="1"/>
    <col min="3588" max="3820" width="9.140625" style="61"/>
    <col min="3821" max="3821" width="2.85546875" style="61" customWidth="1"/>
    <col min="3822" max="3822" width="3.5703125" style="61" customWidth="1"/>
    <col min="3823" max="3823" width="20.140625" style="61" customWidth="1"/>
    <col min="3824" max="3824" width="2.85546875" style="61" customWidth="1"/>
    <col min="3825" max="3825" width="8" style="61" customWidth="1"/>
    <col min="3826" max="3826" width="7.42578125" style="61" customWidth="1"/>
    <col min="3827" max="3827" width="6" style="61" bestFit="1" customWidth="1"/>
    <col min="3828" max="3828" width="6.28515625" style="61" customWidth="1"/>
    <col min="3829" max="3829" width="6" style="61" customWidth="1"/>
    <col min="3830" max="3830" width="8.28515625" style="61" customWidth="1"/>
    <col min="3831" max="3831" width="5.28515625" style="61" customWidth="1"/>
    <col min="3832" max="3832" width="8.140625" style="61" customWidth="1"/>
    <col min="3833" max="3833" width="6" style="61" customWidth="1"/>
    <col min="3834" max="3834" width="4" style="61" customWidth="1"/>
    <col min="3835" max="3835" width="9.140625" style="61" customWidth="1"/>
    <col min="3836" max="3836" width="7" style="61" customWidth="1"/>
    <col min="3837" max="3837" width="6" style="61" customWidth="1"/>
    <col min="3838" max="3838" width="6.28515625" style="61" customWidth="1"/>
    <col min="3839" max="3839" width="5.85546875" style="61" customWidth="1"/>
    <col min="3840" max="3840" width="7.85546875" style="61" customWidth="1"/>
    <col min="3841" max="3841" width="5.7109375" style="61" customWidth="1"/>
    <col min="3842" max="3843" width="6.7109375" style="61" customWidth="1"/>
    <col min="3844" max="4076" width="9.140625" style="61"/>
    <col min="4077" max="4077" width="2.85546875" style="61" customWidth="1"/>
    <col min="4078" max="4078" width="3.5703125" style="61" customWidth="1"/>
    <col min="4079" max="4079" width="20.140625" style="61" customWidth="1"/>
    <col min="4080" max="4080" width="2.85546875" style="61" customWidth="1"/>
    <col min="4081" max="4081" width="8" style="61" customWidth="1"/>
    <col min="4082" max="4082" width="7.42578125" style="61" customWidth="1"/>
    <col min="4083" max="4083" width="6" style="61" bestFit="1" customWidth="1"/>
    <col min="4084" max="4084" width="6.28515625" style="61" customWidth="1"/>
    <col min="4085" max="4085" width="6" style="61" customWidth="1"/>
    <col min="4086" max="4086" width="8.28515625" style="61" customWidth="1"/>
    <col min="4087" max="4087" width="5.28515625" style="61" customWidth="1"/>
    <col min="4088" max="4088" width="8.140625" style="61" customWidth="1"/>
    <col min="4089" max="4089" width="6" style="61" customWidth="1"/>
    <col min="4090" max="4090" width="4" style="61" customWidth="1"/>
    <col min="4091" max="4091" width="9.140625" style="61" customWidth="1"/>
    <col min="4092" max="4092" width="7" style="61" customWidth="1"/>
    <col min="4093" max="4093" width="6" style="61" customWidth="1"/>
    <col min="4094" max="4094" width="6.28515625" style="61" customWidth="1"/>
    <col min="4095" max="4095" width="5.85546875" style="61" customWidth="1"/>
    <col min="4096" max="4096" width="7.85546875" style="61" customWidth="1"/>
    <col min="4097" max="4097" width="5.7109375" style="61" customWidth="1"/>
    <col min="4098" max="4099" width="6.7109375" style="61" customWidth="1"/>
    <col min="4100" max="4332" width="9.140625" style="61"/>
    <col min="4333" max="4333" width="2.85546875" style="61" customWidth="1"/>
    <col min="4334" max="4334" width="3.5703125" style="61" customWidth="1"/>
    <col min="4335" max="4335" width="20.140625" style="61" customWidth="1"/>
    <col min="4336" max="4336" width="2.85546875" style="61" customWidth="1"/>
    <col min="4337" max="4337" width="8" style="61" customWidth="1"/>
    <col min="4338" max="4338" width="7.42578125" style="61" customWidth="1"/>
    <col min="4339" max="4339" width="6" style="61" bestFit="1" customWidth="1"/>
    <col min="4340" max="4340" width="6.28515625" style="61" customWidth="1"/>
    <col min="4341" max="4341" width="6" style="61" customWidth="1"/>
    <col min="4342" max="4342" width="8.28515625" style="61" customWidth="1"/>
    <col min="4343" max="4343" width="5.28515625" style="61" customWidth="1"/>
    <col min="4344" max="4344" width="8.140625" style="61" customWidth="1"/>
    <col min="4345" max="4345" width="6" style="61" customWidth="1"/>
    <col min="4346" max="4346" width="4" style="61" customWidth="1"/>
    <col min="4347" max="4347" width="9.140625" style="61" customWidth="1"/>
    <col min="4348" max="4348" width="7" style="61" customWidth="1"/>
    <col min="4349" max="4349" width="6" style="61" customWidth="1"/>
    <col min="4350" max="4350" width="6.28515625" style="61" customWidth="1"/>
    <col min="4351" max="4351" width="5.85546875" style="61" customWidth="1"/>
    <col min="4352" max="4352" width="7.85546875" style="61" customWidth="1"/>
    <col min="4353" max="4353" width="5.7109375" style="61" customWidth="1"/>
    <col min="4354" max="4355" width="6.7109375" style="61" customWidth="1"/>
    <col min="4356" max="4588" width="9.140625" style="61"/>
    <col min="4589" max="4589" width="2.85546875" style="61" customWidth="1"/>
    <col min="4590" max="4590" width="3.5703125" style="61" customWidth="1"/>
    <col min="4591" max="4591" width="20.140625" style="61" customWidth="1"/>
    <col min="4592" max="4592" width="2.85546875" style="61" customWidth="1"/>
    <col min="4593" max="4593" width="8" style="61" customWidth="1"/>
    <col min="4594" max="4594" width="7.42578125" style="61" customWidth="1"/>
    <col min="4595" max="4595" width="6" style="61" bestFit="1" customWidth="1"/>
    <col min="4596" max="4596" width="6.28515625" style="61" customWidth="1"/>
    <col min="4597" max="4597" width="6" style="61" customWidth="1"/>
    <col min="4598" max="4598" width="8.28515625" style="61" customWidth="1"/>
    <col min="4599" max="4599" width="5.28515625" style="61" customWidth="1"/>
    <col min="4600" max="4600" width="8.140625" style="61" customWidth="1"/>
    <col min="4601" max="4601" width="6" style="61" customWidth="1"/>
    <col min="4602" max="4602" width="4" style="61" customWidth="1"/>
    <col min="4603" max="4603" width="9.140625" style="61" customWidth="1"/>
    <col min="4604" max="4604" width="7" style="61" customWidth="1"/>
    <col min="4605" max="4605" width="6" style="61" customWidth="1"/>
    <col min="4606" max="4606" width="6.28515625" style="61" customWidth="1"/>
    <col min="4607" max="4607" width="5.85546875" style="61" customWidth="1"/>
    <col min="4608" max="4608" width="7.85546875" style="61" customWidth="1"/>
    <col min="4609" max="4609" width="5.7109375" style="61" customWidth="1"/>
    <col min="4610" max="4611" width="6.7109375" style="61" customWidth="1"/>
    <col min="4612" max="4844" width="9.140625" style="61"/>
    <col min="4845" max="4845" width="2.85546875" style="61" customWidth="1"/>
    <col min="4846" max="4846" width="3.5703125" style="61" customWidth="1"/>
    <col min="4847" max="4847" width="20.140625" style="61" customWidth="1"/>
    <col min="4848" max="4848" width="2.85546875" style="61" customWidth="1"/>
    <col min="4849" max="4849" width="8" style="61" customWidth="1"/>
    <col min="4850" max="4850" width="7.42578125" style="61" customWidth="1"/>
    <col min="4851" max="4851" width="6" style="61" bestFit="1" customWidth="1"/>
    <col min="4852" max="4852" width="6.28515625" style="61" customWidth="1"/>
    <col min="4853" max="4853" width="6" style="61" customWidth="1"/>
    <col min="4854" max="4854" width="8.28515625" style="61" customWidth="1"/>
    <col min="4855" max="4855" width="5.28515625" style="61" customWidth="1"/>
    <col min="4856" max="4856" width="8.140625" style="61" customWidth="1"/>
    <col min="4857" max="4857" width="6" style="61" customWidth="1"/>
    <col min="4858" max="4858" width="4" style="61" customWidth="1"/>
    <col min="4859" max="4859" width="9.140625" style="61" customWidth="1"/>
    <col min="4860" max="4860" width="7" style="61" customWidth="1"/>
    <col min="4861" max="4861" width="6" style="61" customWidth="1"/>
    <col min="4862" max="4862" width="6.28515625" style="61" customWidth="1"/>
    <col min="4863" max="4863" width="5.85546875" style="61" customWidth="1"/>
    <col min="4864" max="4864" width="7.85546875" style="61" customWidth="1"/>
    <col min="4865" max="4865" width="5.7109375" style="61" customWidth="1"/>
    <col min="4866" max="4867" width="6.7109375" style="61" customWidth="1"/>
    <col min="4868" max="5100" width="9.140625" style="61"/>
    <col min="5101" max="5101" width="2.85546875" style="61" customWidth="1"/>
    <col min="5102" max="5102" width="3.5703125" style="61" customWidth="1"/>
    <col min="5103" max="5103" width="20.140625" style="61" customWidth="1"/>
    <col min="5104" max="5104" width="2.85546875" style="61" customWidth="1"/>
    <col min="5105" max="5105" width="8" style="61" customWidth="1"/>
    <col min="5106" max="5106" width="7.42578125" style="61" customWidth="1"/>
    <col min="5107" max="5107" width="6" style="61" bestFit="1" customWidth="1"/>
    <col min="5108" max="5108" width="6.28515625" style="61" customWidth="1"/>
    <col min="5109" max="5109" width="6" style="61" customWidth="1"/>
    <col min="5110" max="5110" width="8.28515625" style="61" customWidth="1"/>
    <col min="5111" max="5111" width="5.28515625" style="61" customWidth="1"/>
    <col min="5112" max="5112" width="8.140625" style="61" customWidth="1"/>
    <col min="5113" max="5113" width="6" style="61" customWidth="1"/>
    <col min="5114" max="5114" width="4" style="61" customWidth="1"/>
    <col min="5115" max="5115" width="9.140625" style="61" customWidth="1"/>
    <col min="5116" max="5116" width="7" style="61" customWidth="1"/>
    <col min="5117" max="5117" width="6" style="61" customWidth="1"/>
    <col min="5118" max="5118" width="6.28515625" style="61" customWidth="1"/>
    <col min="5119" max="5119" width="5.85546875" style="61" customWidth="1"/>
    <col min="5120" max="5120" width="7.85546875" style="61" customWidth="1"/>
    <col min="5121" max="5121" width="5.7109375" style="61" customWidth="1"/>
    <col min="5122" max="5123" width="6.7109375" style="61" customWidth="1"/>
    <col min="5124" max="5356" width="9.140625" style="61"/>
    <col min="5357" max="5357" width="2.85546875" style="61" customWidth="1"/>
    <col min="5358" max="5358" width="3.5703125" style="61" customWidth="1"/>
    <col min="5359" max="5359" width="20.140625" style="61" customWidth="1"/>
    <col min="5360" max="5360" width="2.85546875" style="61" customWidth="1"/>
    <col min="5361" max="5361" width="8" style="61" customWidth="1"/>
    <col min="5362" max="5362" width="7.42578125" style="61" customWidth="1"/>
    <col min="5363" max="5363" width="6" style="61" bestFit="1" customWidth="1"/>
    <col min="5364" max="5364" width="6.28515625" style="61" customWidth="1"/>
    <col min="5365" max="5365" width="6" style="61" customWidth="1"/>
    <col min="5366" max="5366" width="8.28515625" style="61" customWidth="1"/>
    <col min="5367" max="5367" width="5.28515625" style="61" customWidth="1"/>
    <col min="5368" max="5368" width="8.140625" style="61" customWidth="1"/>
    <col min="5369" max="5369" width="6" style="61" customWidth="1"/>
    <col min="5370" max="5370" width="4" style="61" customWidth="1"/>
    <col min="5371" max="5371" width="9.140625" style="61" customWidth="1"/>
    <col min="5372" max="5372" width="7" style="61" customWidth="1"/>
    <col min="5373" max="5373" width="6" style="61" customWidth="1"/>
    <col min="5374" max="5374" width="6.28515625" style="61" customWidth="1"/>
    <col min="5375" max="5375" width="5.85546875" style="61" customWidth="1"/>
    <col min="5376" max="5376" width="7.85546875" style="61" customWidth="1"/>
    <col min="5377" max="5377" width="5.7109375" style="61" customWidth="1"/>
    <col min="5378" max="5379" width="6.7109375" style="61" customWidth="1"/>
    <col min="5380" max="5612" width="9.140625" style="61"/>
    <col min="5613" max="5613" width="2.85546875" style="61" customWidth="1"/>
    <col min="5614" max="5614" width="3.5703125" style="61" customWidth="1"/>
    <col min="5615" max="5615" width="20.140625" style="61" customWidth="1"/>
    <col min="5616" max="5616" width="2.85546875" style="61" customWidth="1"/>
    <col min="5617" max="5617" width="8" style="61" customWidth="1"/>
    <col min="5618" max="5618" width="7.42578125" style="61" customWidth="1"/>
    <col min="5619" max="5619" width="6" style="61" bestFit="1" customWidth="1"/>
    <col min="5620" max="5620" width="6.28515625" style="61" customWidth="1"/>
    <col min="5621" max="5621" width="6" style="61" customWidth="1"/>
    <col min="5622" max="5622" width="8.28515625" style="61" customWidth="1"/>
    <col min="5623" max="5623" width="5.28515625" style="61" customWidth="1"/>
    <col min="5624" max="5624" width="8.140625" style="61" customWidth="1"/>
    <col min="5625" max="5625" width="6" style="61" customWidth="1"/>
    <col min="5626" max="5626" width="4" style="61" customWidth="1"/>
    <col min="5627" max="5627" width="9.140625" style="61" customWidth="1"/>
    <col min="5628" max="5628" width="7" style="61" customWidth="1"/>
    <col min="5629" max="5629" width="6" style="61" customWidth="1"/>
    <col min="5630" max="5630" width="6.28515625" style="61" customWidth="1"/>
    <col min="5631" max="5631" width="5.85546875" style="61" customWidth="1"/>
    <col min="5632" max="5632" width="7.85546875" style="61" customWidth="1"/>
    <col min="5633" max="5633" width="5.7109375" style="61" customWidth="1"/>
    <col min="5634" max="5635" width="6.7109375" style="61" customWidth="1"/>
    <col min="5636" max="5868" width="9.140625" style="61"/>
    <col min="5869" max="5869" width="2.85546875" style="61" customWidth="1"/>
    <col min="5870" max="5870" width="3.5703125" style="61" customWidth="1"/>
    <col min="5871" max="5871" width="20.140625" style="61" customWidth="1"/>
    <col min="5872" max="5872" width="2.85546875" style="61" customWidth="1"/>
    <col min="5873" max="5873" width="8" style="61" customWidth="1"/>
    <col min="5874" max="5874" width="7.42578125" style="61" customWidth="1"/>
    <col min="5875" max="5875" width="6" style="61" bestFit="1" customWidth="1"/>
    <col min="5876" max="5876" width="6.28515625" style="61" customWidth="1"/>
    <col min="5877" max="5877" width="6" style="61" customWidth="1"/>
    <col min="5878" max="5878" width="8.28515625" style="61" customWidth="1"/>
    <col min="5879" max="5879" width="5.28515625" style="61" customWidth="1"/>
    <col min="5880" max="5880" width="8.140625" style="61" customWidth="1"/>
    <col min="5881" max="5881" width="6" style="61" customWidth="1"/>
    <col min="5882" max="5882" width="4" style="61" customWidth="1"/>
    <col min="5883" max="5883" width="9.140625" style="61" customWidth="1"/>
    <col min="5884" max="5884" width="7" style="61" customWidth="1"/>
    <col min="5885" max="5885" width="6" style="61" customWidth="1"/>
    <col min="5886" max="5886" width="6.28515625" style="61" customWidth="1"/>
    <col min="5887" max="5887" width="5.85546875" style="61" customWidth="1"/>
    <col min="5888" max="5888" width="7.85546875" style="61" customWidth="1"/>
    <col min="5889" max="5889" width="5.7109375" style="61" customWidth="1"/>
    <col min="5890" max="5891" width="6.7109375" style="61" customWidth="1"/>
    <col min="5892" max="6124" width="9.140625" style="61"/>
    <col min="6125" max="6125" width="2.85546875" style="61" customWidth="1"/>
    <col min="6126" max="6126" width="3.5703125" style="61" customWidth="1"/>
    <col min="6127" max="6127" width="20.140625" style="61" customWidth="1"/>
    <col min="6128" max="6128" width="2.85546875" style="61" customWidth="1"/>
    <col min="6129" max="6129" width="8" style="61" customWidth="1"/>
    <col min="6130" max="6130" width="7.42578125" style="61" customWidth="1"/>
    <col min="6131" max="6131" width="6" style="61" bestFit="1" customWidth="1"/>
    <col min="6132" max="6132" width="6.28515625" style="61" customWidth="1"/>
    <col min="6133" max="6133" width="6" style="61" customWidth="1"/>
    <col min="6134" max="6134" width="8.28515625" style="61" customWidth="1"/>
    <col min="6135" max="6135" width="5.28515625" style="61" customWidth="1"/>
    <col min="6136" max="6136" width="8.140625" style="61" customWidth="1"/>
    <col min="6137" max="6137" width="6" style="61" customWidth="1"/>
    <col min="6138" max="6138" width="4" style="61" customWidth="1"/>
    <col min="6139" max="6139" width="9.140625" style="61" customWidth="1"/>
    <col min="6140" max="6140" width="7" style="61" customWidth="1"/>
    <col min="6141" max="6141" width="6" style="61" customWidth="1"/>
    <col min="6142" max="6142" width="6.28515625" style="61" customWidth="1"/>
    <col min="6143" max="6143" width="5.85546875" style="61" customWidth="1"/>
    <col min="6144" max="6144" width="7.85546875" style="61" customWidth="1"/>
    <col min="6145" max="6145" width="5.7109375" style="61" customWidth="1"/>
    <col min="6146" max="6147" width="6.7109375" style="61" customWidth="1"/>
    <col min="6148" max="6380" width="9.140625" style="61"/>
    <col min="6381" max="6381" width="2.85546875" style="61" customWidth="1"/>
    <col min="6382" max="6382" width="3.5703125" style="61" customWidth="1"/>
    <col min="6383" max="6383" width="20.140625" style="61" customWidth="1"/>
    <col min="6384" max="6384" width="2.85546875" style="61" customWidth="1"/>
    <col min="6385" max="6385" width="8" style="61" customWidth="1"/>
    <col min="6386" max="6386" width="7.42578125" style="61" customWidth="1"/>
    <col min="6387" max="6387" width="6" style="61" bestFit="1" customWidth="1"/>
    <col min="6388" max="6388" width="6.28515625" style="61" customWidth="1"/>
    <col min="6389" max="6389" width="6" style="61" customWidth="1"/>
    <col min="6390" max="6390" width="8.28515625" style="61" customWidth="1"/>
    <col min="6391" max="6391" width="5.28515625" style="61" customWidth="1"/>
    <col min="6392" max="6392" width="8.140625" style="61" customWidth="1"/>
    <col min="6393" max="6393" width="6" style="61" customWidth="1"/>
    <col min="6394" max="6394" width="4" style="61" customWidth="1"/>
    <col min="6395" max="6395" width="9.140625" style="61" customWidth="1"/>
    <col min="6396" max="6396" width="7" style="61" customWidth="1"/>
    <col min="6397" max="6397" width="6" style="61" customWidth="1"/>
    <col min="6398" max="6398" width="6.28515625" style="61" customWidth="1"/>
    <col min="6399" max="6399" width="5.85546875" style="61" customWidth="1"/>
    <col min="6400" max="6400" width="7.85546875" style="61" customWidth="1"/>
    <col min="6401" max="6401" width="5.7109375" style="61" customWidth="1"/>
    <col min="6402" max="6403" width="6.7109375" style="61" customWidth="1"/>
    <col min="6404" max="6636" width="9.140625" style="61"/>
    <col min="6637" max="6637" width="2.85546875" style="61" customWidth="1"/>
    <col min="6638" max="6638" width="3.5703125" style="61" customWidth="1"/>
    <col min="6639" max="6639" width="20.140625" style="61" customWidth="1"/>
    <col min="6640" max="6640" width="2.85546875" style="61" customWidth="1"/>
    <col min="6641" max="6641" width="8" style="61" customWidth="1"/>
    <col min="6642" max="6642" width="7.42578125" style="61" customWidth="1"/>
    <col min="6643" max="6643" width="6" style="61" bestFit="1" customWidth="1"/>
    <col min="6644" max="6644" width="6.28515625" style="61" customWidth="1"/>
    <col min="6645" max="6645" width="6" style="61" customWidth="1"/>
    <col min="6646" max="6646" width="8.28515625" style="61" customWidth="1"/>
    <col min="6647" max="6647" width="5.28515625" style="61" customWidth="1"/>
    <col min="6648" max="6648" width="8.140625" style="61" customWidth="1"/>
    <col min="6649" max="6649" width="6" style="61" customWidth="1"/>
    <col min="6650" max="6650" width="4" style="61" customWidth="1"/>
    <col min="6651" max="6651" width="9.140625" style="61" customWidth="1"/>
    <col min="6652" max="6652" width="7" style="61" customWidth="1"/>
    <col min="6653" max="6653" width="6" style="61" customWidth="1"/>
    <col min="6654" max="6654" width="6.28515625" style="61" customWidth="1"/>
    <col min="6655" max="6655" width="5.85546875" style="61" customWidth="1"/>
    <col min="6656" max="6656" width="7.85546875" style="61" customWidth="1"/>
    <col min="6657" max="6657" width="5.7109375" style="61" customWidth="1"/>
    <col min="6658" max="6659" width="6.7109375" style="61" customWidth="1"/>
    <col min="6660" max="6892" width="9.140625" style="61"/>
    <col min="6893" max="6893" width="2.85546875" style="61" customWidth="1"/>
    <col min="6894" max="6894" width="3.5703125" style="61" customWidth="1"/>
    <col min="6895" max="6895" width="20.140625" style="61" customWidth="1"/>
    <col min="6896" max="6896" width="2.85546875" style="61" customWidth="1"/>
    <col min="6897" max="6897" width="8" style="61" customWidth="1"/>
    <col min="6898" max="6898" width="7.42578125" style="61" customWidth="1"/>
    <col min="6899" max="6899" width="6" style="61" bestFit="1" customWidth="1"/>
    <col min="6900" max="6900" width="6.28515625" style="61" customWidth="1"/>
    <col min="6901" max="6901" width="6" style="61" customWidth="1"/>
    <col min="6902" max="6902" width="8.28515625" style="61" customWidth="1"/>
    <col min="6903" max="6903" width="5.28515625" style="61" customWidth="1"/>
    <col min="6904" max="6904" width="8.140625" style="61" customWidth="1"/>
    <col min="6905" max="6905" width="6" style="61" customWidth="1"/>
    <col min="6906" max="6906" width="4" style="61" customWidth="1"/>
    <col min="6907" max="6907" width="9.140625" style="61" customWidth="1"/>
    <col min="6908" max="6908" width="7" style="61" customWidth="1"/>
    <col min="6909" max="6909" width="6" style="61" customWidth="1"/>
    <col min="6910" max="6910" width="6.28515625" style="61" customWidth="1"/>
    <col min="6911" max="6911" width="5.85546875" style="61" customWidth="1"/>
    <col min="6912" max="6912" width="7.85546875" style="61" customWidth="1"/>
    <col min="6913" max="6913" width="5.7109375" style="61" customWidth="1"/>
    <col min="6914" max="6915" width="6.7109375" style="61" customWidth="1"/>
    <col min="6916" max="7148" width="9.140625" style="61"/>
    <col min="7149" max="7149" width="2.85546875" style="61" customWidth="1"/>
    <col min="7150" max="7150" width="3.5703125" style="61" customWidth="1"/>
    <col min="7151" max="7151" width="20.140625" style="61" customWidth="1"/>
    <col min="7152" max="7152" width="2.85546875" style="61" customWidth="1"/>
    <col min="7153" max="7153" width="8" style="61" customWidth="1"/>
    <col min="7154" max="7154" width="7.42578125" style="61" customWidth="1"/>
    <col min="7155" max="7155" width="6" style="61" bestFit="1" customWidth="1"/>
    <col min="7156" max="7156" width="6.28515625" style="61" customWidth="1"/>
    <col min="7157" max="7157" width="6" style="61" customWidth="1"/>
    <col min="7158" max="7158" width="8.28515625" style="61" customWidth="1"/>
    <col min="7159" max="7159" width="5.28515625" style="61" customWidth="1"/>
    <col min="7160" max="7160" width="8.140625" style="61" customWidth="1"/>
    <col min="7161" max="7161" width="6" style="61" customWidth="1"/>
    <col min="7162" max="7162" width="4" style="61" customWidth="1"/>
    <col min="7163" max="7163" width="9.140625" style="61" customWidth="1"/>
    <col min="7164" max="7164" width="7" style="61" customWidth="1"/>
    <col min="7165" max="7165" width="6" style="61" customWidth="1"/>
    <col min="7166" max="7166" width="6.28515625" style="61" customWidth="1"/>
    <col min="7167" max="7167" width="5.85546875" style="61" customWidth="1"/>
    <col min="7168" max="7168" width="7.85546875" style="61" customWidth="1"/>
    <col min="7169" max="7169" width="5.7109375" style="61" customWidth="1"/>
    <col min="7170" max="7171" width="6.7109375" style="61" customWidth="1"/>
    <col min="7172" max="7404" width="9.140625" style="61"/>
    <col min="7405" max="7405" width="2.85546875" style="61" customWidth="1"/>
    <col min="7406" max="7406" width="3.5703125" style="61" customWidth="1"/>
    <col min="7407" max="7407" width="20.140625" style="61" customWidth="1"/>
    <col min="7408" max="7408" width="2.85546875" style="61" customWidth="1"/>
    <col min="7409" max="7409" width="8" style="61" customWidth="1"/>
    <col min="7410" max="7410" width="7.42578125" style="61" customWidth="1"/>
    <col min="7411" max="7411" width="6" style="61" bestFit="1" customWidth="1"/>
    <col min="7412" max="7412" width="6.28515625" style="61" customWidth="1"/>
    <col min="7413" max="7413" width="6" style="61" customWidth="1"/>
    <col min="7414" max="7414" width="8.28515625" style="61" customWidth="1"/>
    <col min="7415" max="7415" width="5.28515625" style="61" customWidth="1"/>
    <col min="7416" max="7416" width="8.140625" style="61" customWidth="1"/>
    <col min="7417" max="7417" width="6" style="61" customWidth="1"/>
    <col min="7418" max="7418" width="4" style="61" customWidth="1"/>
    <col min="7419" max="7419" width="9.140625" style="61" customWidth="1"/>
    <col min="7420" max="7420" width="7" style="61" customWidth="1"/>
    <col min="7421" max="7421" width="6" style="61" customWidth="1"/>
    <col min="7422" max="7422" width="6.28515625" style="61" customWidth="1"/>
    <col min="7423" max="7423" width="5.85546875" style="61" customWidth="1"/>
    <col min="7424" max="7424" width="7.85546875" style="61" customWidth="1"/>
    <col min="7425" max="7425" width="5.7109375" style="61" customWidth="1"/>
    <col min="7426" max="7427" width="6.7109375" style="61" customWidth="1"/>
    <col min="7428" max="7660" width="9.140625" style="61"/>
    <col min="7661" max="7661" width="2.85546875" style="61" customWidth="1"/>
    <col min="7662" max="7662" width="3.5703125" style="61" customWidth="1"/>
    <col min="7663" max="7663" width="20.140625" style="61" customWidth="1"/>
    <col min="7664" max="7664" width="2.85546875" style="61" customWidth="1"/>
    <col min="7665" max="7665" width="8" style="61" customWidth="1"/>
    <col min="7666" max="7666" width="7.42578125" style="61" customWidth="1"/>
    <col min="7667" max="7667" width="6" style="61" bestFit="1" customWidth="1"/>
    <col min="7668" max="7668" width="6.28515625" style="61" customWidth="1"/>
    <col min="7669" max="7669" width="6" style="61" customWidth="1"/>
    <col min="7670" max="7670" width="8.28515625" style="61" customWidth="1"/>
    <col min="7671" max="7671" width="5.28515625" style="61" customWidth="1"/>
    <col min="7672" max="7672" width="8.140625" style="61" customWidth="1"/>
    <col min="7673" max="7673" width="6" style="61" customWidth="1"/>
    <col min="7674" max="7674" width="4" style="61" customWidth="1"/>
    <col min="7675" max="7675" width="9.140625" style="61" customWidth="1"/>
    <col min="7676" max="7676" width="7" style="61" customWidth="1"/>
    <col min="7677" max="7677" width="6" style="61" customWidth="1"/>
    <col min="7678" max="7678" width="6.28515625" style="61" customWidth="1"/>
    <col min="7679" max="7679" width="5.85546875" style="61" customWidth="1"/>
    <col min="7680" max="7680" width="7.85546875" style="61" customWidth="1"/>
    <col min="7681" max="7681" width="5.7109375" style="61" customWidth="1"/>
    <col min="7682" max="7683" width="6.7109375" style="61" customWidth="1"/>
    <col min="7684" max="7916" width="9.140625" style="61"/>
    <col min="7917" max="7917" width="2.85546875" style="61" customWidth="1"/>
    <col min="7918" max="7918" width="3.5703125" style="61" customWidth="1"/>
    <col min="7919" max="7919" width="20.140625" style="61" customWidth="1"/>
    <col min="7920" max="7920" width="2.85546875" style="61" customWidth="1"/>
    <col min="7921" max="7921" width="8" style="61" customWidth="1"/>
    <col min="7922" max="7922" width="7.42578125" style="61" customWidth="1"/>
    <col min="7923" max="7923" width="6" style="61" bestFit="1" customWidth="1"/>
    <col min="7924" max="7924" width="6.28515625" style="61" customWidth="1"/>
    <col min="7925" max="7925" width="6" style="61" customWidth="1"/>
    <col min="7926" max="7926" width="8.28515625" style="61" customWidth="1"/>
    <col min="7927" max="7927" width="5.28515625" style="61" customWidth="1"/>
    <col min="7928" max="7928" width="8.140625" style="61" customWidth="1"/>
    <col min="7929" max="7929" width="6" style="61" customWidth="1"/>
    <col min="7930" max="7930" width="4" style="61" customWidth="1"/>
    <col min="7931" max="7931" width="9.140625" style="61" customWidth="1"/>
    <col min="7932" max="7932" width="7" style="61" customWidth="1"/>
    <col min="7933" max="7933" width="6" style="61" customWidth="1"/>
    <col min="7934" max="7934" width="6.28515625" style="61" customWidth="1"/>
    <col min="7935" max="7935" width="5.85546875" style="61" customWidth="1"/>
    <col min="7936" max="7936" width="7.85546875" style="61" customWidth="1"/>
    <col min="7937" max="7937" width="5.7109375" style="61" customWidth="1"/>
    <col min="7938" max="7939" width="6.7109375" style="61" customWidth="1"/>
    <col min="7940" max="8172" width="9.140625" style="61"/>
    <col min="8173" max="8173" width="2.85546875" style="61" customWidth="1"/>
    <col min="8174" max="8174" width="3.5703125" style="61" customWidth="1"/>
    <col min="8175" max="8175" width="20.140625" style="61" customWidth="1"/>
    <col min="8176" max="8176" width="2.85546875" style="61" customWidth="1"/>
    <col min="8177" max="8177" width="8" style="61" customWidth="1"/>
    <col min="8178" max="8178" width="7.42578125" style="61" customWidth="1"/>
    <col min="8179" max="8179" width="6" style="61" bestFit="1" customWidth="1"/>
    <col min="8180" max="8180" width="6.28515625" style="61" customWidth="1"/>
    <col min="8181" max="8181" width="6" style="61" customWidth="1"/>
    <col min="8182" max="8182" width="8.28515625" style="61" customWidth="1"/>
    <col min="8183" max="8183" width="5.28515625" style="61" customWidth="1"/>
    <col min="8184" max="8184" width="8.140625" style="61" customWidth="1"/>
    <col min="8185" max="8185" width="6" style="61" customWidth="1"/>
    <col min="8186" max="8186" width="4" style="61" customWidth="1"/>
    <col min="8187" max="8187" width="9.140625" style="61" customWidth="1"/>
    <col min="8188" max="8188" width="7" style="61" customWidth="1"/>
    <col min="8189" max="8189" width="6" style="61" customWidth="1"/>
    <col min="8190" max="8190" width="6.28515625" style="61" customWidth="1"/>
    <col min="8191" max="8191" width="5.85546875" style="61" customWidth="1"/>
    <col min="8192" max="8192" width="7.85546875" style="61" customWidth="1"/>
    <col min="8193" max="8193" width="5.7109375" style="61" customWidth="1"/>
    <col min="8194" max="8195" width="6.7109375" style="61" customWidth="1"/>
    <col min="8196" max="8428" width="9.140625" style="61"/>
    <col min="8429" max="8429" width="2.85546875" style="61" customWidth="1"/>
    <col min="8430" max="8430" width="3.5703125" style="61" customWidth="1"/>
    <col min="8431" max="8431" width="20.140625" style="61" customWidth="1"/>
    <col min="8432" max="8432" width="2.85546875" style="61" customWidth="1"/>
    <col min="8433" max="8433" width="8" style="61" customWidth="1"/>
    <col min="8434" max="8434" width="7.42578125" style="61" customWidth="1"/>
    <col min="8435" max="8435" width="6" style="61" bestFit="1" customWidth="1"/>
    <col min="8436" max="8436" width="6.28515625" style="61" customWidth="1"/>
    <col min="8437" max="8437" width="6" style="61" customWidth="1"/>
    <col min="8438" max="8438" width="8.28515625" style="61" customWidth="1"/>
    <col min="8439" max="8439" width="5.28515625" style="61" customWidth="1"/>
    <col min="8440" max="8440" width="8.140625" style="61" customWidth="1"/>
    <col min="8441" max="8441" width="6" style="61" customWidth="1"/>
    <col min="8442" max="8442" width="4" style="61" customWidth="1"/>
    <col min="8443" max="8443" width="9.140625" style="61" customWidth="1"/>
    <col min="8444" max="8444" width="7" style="61" customWidth="1"/>
    <col min="8445" max="8445" width="6" style="61" customWidth="1"/>
    <col min="8446" max="8446" width="6.28515625" style="61" customWidth="1"/>
    <col min="8447" max="8447" width="5.85546875" style="61" customWidth="1"/>
    <col min="8448" max="8448" width="7.85546875" style="61" customWidth="1"/>
    <col min="8449" max="8449" width="5.7109375" style="61" customWidth="1"/>
    <col min="8450" max="8451" width="6.7109375" style="61" customWidth="1"/>
    <col min="8452" max="8684" width="9.140625" style="61"/>
    <col min="8685" max="8685" width="2.85546875" style="61" customWidth="1"/>
    <col min="8686" max="8686" width="3.5703125" style="61" customWidth="1"/>
    <col min="8687" max="8687" width="20.140625" style="61" customWidth="1"/>
    <col min="8688" max="8688" width="2.85546875" style="61" customWidth="1"/>
    <col min="8689" max="8689" width="8" style="61" customWidth="1"/>
    <col min="8690" max="8690" width="7.42578125" style="61" customWidth="1"/>
    <col min="8691" max="8691" width="6" style="61" bestFit="1" customWidth="1"/>
    <col min="8692" max="8692" width="6.28515625" style="61" customWidth="1"/>
    <col min="8693" max="8693" width="6" style="61" customWidth="1"/>
    <col min="8694" max="8694" width="8.28515625" style="61" customWidth="1"/>
    <col min="8695" max="8695" width="5.28515625" style="61" customWidth="1"/>
    <col min="8696" max="8696" width="8.140625" style="61" customWidth="1"/>
    <col min="8697" max="8697" width="6" style="61" customWidth="1"/>
    <col min="8698" max="8698" width="4" style="61" customWidth="1"/>
    <col min="8699" max="8699" width="9.140625" style="61" customWidth="1"/>
    <col min="8700" max="8700" width="7" style="61" customWidth="1"/>
    <col min="8701" max="8701" width="6" style="61" customWidth="1"/>
    <col min="8702" max="8702" width="6.28515625" style="61" customWidth="1"/>
    <col min="8703" max="8703" width="5.85546875" style="61" customWidth="1"/>
    <col min="8704" max="8704" width="7.85546875" style="61" customWidth="1"/>
    <col min="8705" max="8705" width="5.7109375" style="61" customWidth="1"/>
    <col min="8706" max="8707" width="6.7109375" style="61" customWidth="1"/>
    <col min="8708" max="8940" width="9.140625" style="61"/>
    <col min="8941" max="8941" width="2.85546875" style="61" customWidth="1"/>
    <col min="8942" max="8942" width="3.5703125" style="61" customWidth="1"/>
    <col min="8943" max="8943" width="20.140625" style="61" customWidth="1"/>
    <col min="8944" max="8944" width="2.85546875" style="61" customWidth="1"/>
    <col min="8945" max="8945" width="8" style="61" customWidth="1"/>
    <col min="8946" max="8946" width="7.42578125" style="61" customWidth="1"/>
    <col min="8947" max="8947" width="6" style="61" bestFit="1" customWidth="1"/>
    <col min="8948" max="8948" width="6.28515625" style="61" customWidth="1"/>
    <col min="8949" max="8949" width="6" style="61" customWidth="1"/>
    <col min="8950" max="8950" width="8.28515625" style="61" customWidth="1"/>
    <col min="8951" max="8951" width="5.28515625" style="61" customWidth="1"/>
    <col min="8952" max="8952" width="8.140625" style="61" customWidth="1"/>
    <col min="8953" max="8953" width="6" style="61" customWidth="1"/>
    <col min="8954" max="8954" width="4" style="61" customWidth="1"/>
    <col min="8955" max="8955" width="9.140625" style="61" customWidth="1"/>
    <col min="8956" max="8956" width="7" style="61" customWidth="1"/>
    <col min="8957" max="8957" width="6" style="61" customWidth="1"/>
    <col min="8958" max="8958" width="6.28515625" style="61" customWidth="1"/>
    <col min="8959" max="8959" width="5.85546875" style="61" customWidth="1"/>
    <col min="8960" max="8960" width="7.85546875" style="61" customWidth="1"/>
    <col min="8961" max="8961" width="5.7109375" style="61" customWidth="1"/>
    <col min="8962" max="8963" width="6.7109375" style="61" customWidth="1"/>
    <col min="8964" max="9196" width="9.140625" style="61"/>
    <col min="9197" max="9197" width="2.85546875" style="61" customWidth="1"/>
    <col min="9198" max="9198" width="3.5703125" style="61" customWidth="1"/>
    <col min="9199" max="9199" width="20.140625" style="61" customWidth="1"/>
    <col min="9200" max="9200" width="2.85546875" style="61" customWidth="1"/>
    <col min="9201" max="9201" width="8" style="61" customWidth="1"/>
    <col min="9202" max="9202" width="7.42578125" style="61" customWidth="1"/>
    <col min="9203" max="9203" width="6" style="61" bestFit="1" customWidth="1"/>
    <col min="9204" max="9204" width="6.28515625" style="61" customWidth="1"/>
    <col min="9205" max="9205" width="6" style="61" customWidth="1"/>
    <col min="9206" max="9206" width="8.28515625" style="61" customWidth="1"/>
    <col min="9207" max="9207" width="5.28515625" style="61" customWidth="1"/>
    <col min="9208" max="9208" width="8.140625" style="61" customWidth="1"/>
    <col min="9209" max="9209" width="6" style="61" customWidth="1"/>
    <col min="9210" max="9210" width="4" style="61" customWidth="1"/>
    <col min="9211" max="9211" width="9.140625" style="61" customWidth="1"/>
    <col min="9212" max="9212" width="7" style="61" customWidth="1"/>
    <col min="9213" max="9213" width="6" style="61" customWidth="1"/>
    <col min="9214" max="9214" width="6.28515625" style="61" customWidth="1"/>
    <col min="9215" max="9215" width="5.85546875" style="61" customWidth="1"/>
    <col min="9216" max="9216" width="7.85546875" style="61" customWidth="1"/>
    <col min="9217" max="9217" width="5.7109375" style="61" customWidth="1"/>
    <col min="9218" max="9219" width="6.7109375" style="61" customWidth="1"/>
    <col min="9220" max="9452" width="9.140625" style="61"/>
    <col min="9453" max="9453" width="2.85546875" style="61" customWidth="1"/>
    <col min="9454" max="9454" width="3.5703125" style="61" customWidth="1"/>
    <col min="9455" max="9455" width="20.140625" style="61" customWidth="1"/>
    <col min="9456" max="9456" width="2.85546875" style="61" customWidth="1"/>
    <col min="9457" max="9457" width="8" style="61" customWidth="1"/>
    <col min="9458" max="9458" width="7.42578125" style="61" customWidth="1"/>
    <col min="9459" max="9459" width="6" style="61" bestFit="1" customWidth="1"/>
    <col min="9460" max="9460" width="6.28515625" style="61" customWidth="1"/>
    <col min="9461" max="9461" width="6" style="61" customWidth="1"/>
    <col min="9462" max="9462" width="8.28515625" style="61" customWidth="1"/>
    <col min="9463" max="9463" width="5.28515625" style="61" customWidth="1"/>
    <col min="9464" max="9464" width="8.140625" style="61" customWidth="1"/>
    <col min="9465" max="9465" width="6" style="61" customWidth="1"/>
    <col min="9466" max="9466" width="4" style="61" customWidth="1"/>
    <col min="9467" max="9467" width="9.140625" style="61" customWidth="1"/>
    <col min="9468" max="9468" width="7" style="61" customWidth="1"/>
    <col min="9469" max="9469" width="6" style="61" customWidth="1"/>
    <col min="9470" max="9470" width="6.28515625" style="61" customWidth="1"/>
    <col min="9471" max="9471" width="5.85546875" style="61" customWidth="1"/>
    <col min="9472" max="9472" width="7.85546875" style="61" customWidth="1"/>
    <col min="9473" max="9473" width="5.7109375" style="61" customWidth="1"/>
    <col min="9474" max="9475" width="6.7109375" style="61" customWidth="1"/>
    <col min="9476" max="9708" width="9.140625" style="61"/>
    <col min="9709" max="9709" width="2.85546875" style="61" customWidth="1"/>
    <col min="9710" max="9710" width="3.5703125" style="61" customWidth="1"/>
    <col min="9711" max="9711" width="20.140625" style="61" customWidth="1"/>
    <col min="9712" max="9712" width="2.85546875" style="61" customWidth="1"/>
    <col min="9713" max="9713" width="8" style="61" customWidth="1"/>
    <col min="9714" max="9714" width="7.42578125" style="61" customWidth="1"/>
    <col min="9715" max="9715" width="6" style="61" bestFit="1" customWidth="1"/>
    <col min="9716" max="9716" width="6.28515625" style="61" customWidth="1"/>
    <col min="9717" max="9717" width="6" style="61" customWidth="1"/>
    <col min="9718" max="9718" width="8.28515625" style="61" customWidth="1"/>
    <col min="9719" max="9719" width="5.28515625" style="61" customWidth="1"/>
    <col min="9720" max="9720" width="8.140625" style="61" customWidth="1"/>
    <col min="9721" max="9721" width="6" style="61" customWidth="1"/>
    <col min="9722" max="9722" width="4" style="61" customWidth="1"/>
    <col min="9723" max="9723" width="9.140625" style="61" customWidth="1"/>
    <col min="9724" max="9724" width="7" style="61" customWidth="1"/>
    <col min="9725" max="9725" width="6" style="61" customWidth="1"/>
    <col min="9726" max="9726" width="6.28515625" style="61" customWidth="1"/>
    <col min="9727" max="9727" width="5.85546875" style="61" customWidth="1"/>
    <col min="9728" max="9728" width="7.85546875" style="61" customWidth="1"/>
    <col min="9729" max="9729" width="5.7109375" style="61" customWidth="1"/>
    <col min="9730" max="9731" width="6.7109375" style="61" customWidth="1"/>
    <col min="9732" max="9964" width="9.140625" style="61"/>
    <col min="9965" max="9965" width="2.85546875" style="61" customWidth="1"/>
    <col min="9966" max="9966" width="3.5703125" style="61" customWidth="1"/>
    <col min="9967" max="9967" width="20.140625" style="61" customWidth="1"/>
    <col min="9968" max="9968" width="2.85546875" style="61" customWidth="1"/>
    <col min="9969" max="9969" width="8" style="61" customWidth="1"/>
    <col min="9970" max="9970" width="7.42578125" style="61" customWidth="1"/>
    <col min="9971" max="9971" width="6" style="61" bestFit="1" customWidth="1"/>
    <col min="9972" max="9972" width="6.28515625" style="61" customWidth="1"/>
    <col min="9973" max="9973" width="6" style="61" customWidth="1"/>
    <col min="9974" max="9974" width="8.28515625" style="61" customWidth="1"/>
    <col min="9975" max="9975" width="5.28515625" style="61" customWidth="1"/>
    <col min="9976" max="9976" width="8.140625" style="61" customWidth="1"/>
    <col min="9977" max="9977" width="6" style="61" customWidth="1"/>
    <col min="9978" max="9978" width="4" style="61" customWidth="1"/>
    <col min="9979" max="9979" width="9.140625" style="61" customWidth="1"/>
    <col min="9980" max="9980" width="7" style="61" customWidth="1"/>
    <col min="9981" max="9981" width="6" style="61" customWidth="1"/>
    <col min="9982" max="9982" width="6.28515625" style="61" customWidth="1"/>
    <col min="9983" max="9983" width="5.85546875" style="61" customWidth="1"/>
    <col min="9984" max="9984" width="7.85546875" style="61" customWidth="1"/>
    <col min="9985" max="9985" width="5.7109375" style="61" customWidth="1"/>
    <col min="9986" max="9987" width="6.7109375" style="61" customWidth="1"/>
    <col min="9988" max="10220" width="9.140625" style="61"/>
    <col min="10221" max="10221" width="2.85546875" style="61" customWidth="1"/>
    <col min="10222" max="10222" width="3.5703125" style="61" customWidth="1"/>
    <col min="10223" max="10223" width="20.140625" style="61" customWidth="1"/>
    <col min="10224" max="10224" width="2.85546875" style="61" customWidth="1"/>
    <col min="10225" max="10225" width="8" style="61" customWidth="1"/>
    <col min="10226" max="10226" width="7.42578125" style="61" customWidth="1"/>
    <col min="10227" max="10227" width="6" style="61" bestFit="1" customWidth="1"/>
    <col min="10228" max="10228" width="6.28515625" style="61" customWidth="1"/>
    <col min="10229" max="10229" width="6" style="61" customWidth="1"/>
    <col min="10230" max="10230" width="8.28515625" style="61" customWidth="1"/>
    <col min="10231" max="10231" width="5.28515625" style="61" customWidth="1"/>
    <col min="10232" max="10232" width="8.140625" style="61" customWidth="1"/>
    <col min="10233" max="10233" width="6" style="61" customWidth="1"/>
    <col min="10234" max="10234" width="4" style="61" customWidth="1"/>
    <col min="10235" max="10235" width="9.140625" style="61" customWidth="1"/>
    <col min="10236" max="10236" width="7" style="61" customWidth="1"/>
    <col min="10237" max="10237" width="6" style="61" customWidth="1"/>
    <col min="10238" max="10238" width="6.28515625" style="61" customWidth="1"/>
    <col min="10239" max="10239" width="5.85546875" style="61" customWidth="1"/>
    <col min="10240" max="10240" width="7.85546875" style="61" customWidth="1"/>
    <col min="10241" max="10241" width="5.7109375" style="61" customWidth="1"/>
    <col min="10242" max="10243" width="6.7109375" style="61" customWidth="1"/>
    <col min="10244" max="10476" width="9.140625" style="61"/>
    <col min="10477" max="10477" width="2.85546875" style="61" customWidth="1"/>
    <col min="10478" max="10478" width="3.5703125" style="61" customWidth="1"/>
    <col min="10479" max="10479" width="20.140625" style="61" customWidth="1"/>
    <col min="10480" max="10480" width="2.85546875" style="61" customWidth="1"/>
    <col min="10481" max="10481" width="8" style="61" customWidth="1"/>
    <col min="10482" max="10482" width="7.42578125" style="61" customWidth="1"/>
    <col min="10483" max="10483" width="6" style="61" bestFit="1" customWidth="1"/>
    <col min="10484" max="10484" width="6.28515625" style="61" customWidth="1"/>
    <col min="10485" max="10485" width="6" style="61" customWidth="1"/>
    <col min="10486" max="10486" width="8.28515625" style="61" customWidth="1"/>
    <col min="10487" max="10487" width="5.28515625" style="61" customWidth="1"/>
    <col min="10488" max="10488" width="8.140625" style="61" customWidth="1"/>
    <col min="10489" max="10489" width="6" style="61" customWidth="1"/>
    <col min="10490" max="10490" width="4" style="61" customWidth="1"/>
    <col min="10491" max="10491" width="9.140625" style="61" customWidth="1"/>
    <col min="10492" max="10492" width="7" style="61" customWidth="1"/>
    <col min="10493" max="10493" width="6" style="61" customWidth="1"/>
    <col min="10494" max="10494" width="6.28515625" style="61" customWidth="1"/>
    <col min="10495" max="10495" width="5.85546875" style="61" customWidth="1"/>
    <col min="10496" max="10496" width="7.85546875" style="61" customWidth="1"/>
    <col min="10497" max="10497" width="5.7109375" style="61" customWidth="1"/>
    <col min="10498" max="10499" width="6.7109375" style="61" customWidth="1"/>
    <col min="10500" max="10732" width="9.140625" style="61"/>
    <col min="10733" max="10733" width="2.85546875" style="61" customWidth="1"/>
    <col min="10734" max="10734" width="3.5703125" style="61" customWidth="1"/>
    <col min="10735" max="10735" width="20.140625" style="61" customWidth="1"/>
    <col min="10736" max="10736" width="2.85546875" style="61" customWidth="1"/>
    <col min="10737" max="10737" width="8" style="61" customWidth="1"/>
    <col min="10738" max="10738" width="7.42578125" style="61" customWidth="1"/>
    <col min="10739" max="10739" width="6" style="61" bestFit="1" customWidth="1"/>
    <col min="10740" max="10740" width="6.28515625" style="61" customWidth="1"/>
    <col min="10741" max="10741" width="6" style="61" customWidth="1"/>
    <col min="10742" max="10742" width="8.28515625" style="61" customWidth="1"/>
    <col min="10743" max="10743" width="5.28515625" style="61" customWidth="1"/>
    <col min="10744" max="10744" width="8.140625" style="61" customWidth="1"/>
    <col min="10745" max="10745" width="6" style="61" customWidth="1"/>
    <col min="10746" max="10746" width="4" style="61" customWidth="1"/>
    <col min="10747" max="10747" width="9.140625" style="61" customWidth="1"/>
    <col min="10748" max="10748" width="7" style="61" customWidth="1"/>
    <col min="10749" max="10749" width="6" style="61" customWidth="1"/>
    <col min="10750" max="10750" width="6.28515625" style="61" customWidth="1"/>
    <col min="10751" max="10751" width="5.85546875" style="61" customWidth="1"/>
    <col min="10752" max="10752" width="7.85546875" style="61" customWidth="1"/>
    <col min="10753" max="10753" width="5.7109375" style="61" customWidth="1"/>
    <col min="10754" max="10755" width="6.7109375" style="61" customWidth="1"/>
    <col min="10756" max="10988" width="9.140625" style="61"/>
    <col min="10989" max="10989" width="2.85546875" style="61" customWidth="1"/>
    <col min="10990" max="10990" width="3.5703125" style="61" customWidth="1"/>
    <col min="10991" max="10991" width="20.140625" style="61" customWidth="1"/>
    <col min="10992" max="10992" width="2.85546875" style="61" customWidth="1"/>
    <col min="10993" max="10993" width="8" style="61" customWidth="1"/>
    <col min="10994" max="10994" width="7.42578125" style="61" customWidth="1"/>
    <col min="10995" max="10995" width="6" style="61" bestFit="1" customWidth="1"/>
    <col min="10996" max="10996" width="6.28515625" style="61" customWidth="1"/>
    <col min="10997" max="10997" width="6" style="61" customWidth="1"/>
    <col min="10998" max="10998" width="8.28515625" style="61" customWidth="1"/>
    <col min="10999" max="10999" width="5.28515625" style="61" customWidth="1"/>
    <col min="11000" max="11000" width="8.140625" style="61" customWidth="1"/>
    <col min="11001" max="11001" width="6" style="61" customWidth="1"/>
    <col min="11002" max="11002" width="4" style="61" customWidth="1"/>
    <col min="11003" max="11003" width="9.140625" style="61" customWidth="1"/>
    <col min="11004" max="11004" width="7" style="61" customWidth="1"/>
    <col min="11005" max="11005" width="6" style="61" customWidth="1"/>
    <col min="11006" max="11006" width="6.28515625" style="61" customWidth="1"/>
    <col min="11007" max="11007" width="5.85546875" style="61" customWidth="1"/>
    <col min="11008" max="11008" width="7.85546875" style="61" customWidth="1"/>
    <col min="11009" max="11009" width="5.7109375" style="61" customWidth="1"/>
    <col min="11010" max="11011" width="6.7109375" style="61" customWidth="1"/>
    <col min="11012" max="11244" width="9.140625" style="61"/>
    <col min="11245" max="11245" width="2.85546875" style="61" customWidth="1"/>
    <col min="11246" max="11246" width="3.5703125" style="61" customWidth="1"/>
    <col min="11247" max="11247" width="20.140625" style="61" customWidth="1"/>
    <col min="11248" max="11248" width="2.85546875" style="61" customWidth="1"/>
    <col min="11249" max="11249" width="8" style="61" customWidth="1"/>
    <col min="11250" max="11250" width="7.42578125" style="61" customWidth="1"/>
    <col min="11251" max="11251" width="6" style="61" bestFit="1" customWidth="1"/>
    <col min="11252" max="11252" width="6.28515625" style="61" customWidth="1"/>
    <col min="11253" max="11253" width="6" style="61" customWidth="1"/>
    <col min="11254" max="11254" width="8.28515625" style="61" customWidth="1"/>
    <col min="11255" max="11255" width="5.28515625" style="61" customWidth="1"/>
    <col min="11256" max="11256" width="8.140625" style="61" customWidth="1"/>
    <col min="11257" max="11257" width="6" style="61" customWidth="1"/>
    <col min="11258" max="11258" width="4" style="61" customWidth="1"/>
    <col min="11259" max="11259" width="9.140625" style="61" customWidth="1"/>
    <col min="11260" max="11260" width="7" style="61" customWidth="1"/>
    <col min="11261" max="11261" width="6" style="61" customWidth="1"/>
    <col min="11262" max="11262" width="6.28515625" style="61" customWidth="1"/>
    <col min="11263" max="11263" width="5.85546875" style="61" customWidth="1"/>
    <col min="11264" max="11264" width="7.85546875" style="61" customWidth="1"/>
    <col min="11265" max="11265" width="5.7109375" style="61" customWidth="1"/>
    <col min="11266" max="11267" width="6.7109375" style="61" customWidth="1"/>
    <col min="11268" max="11500" width="9.140625" style="61"/>
    <col min="11501" max="11501" width="2.85546875" style="61" customWidth="1"/>
    <col min="11502" max="11502" width="3.5703125" style="61" customWidth="1"/>
    <col min="11503" max="11503" width="20.140625" style="61" customWidth="1"/>
    <col min="11504" max="11504" width="2.85546875" style="61" customWidth="1"/>
    <col min="11505" max="11505" width="8" style="61" customWidth="1"/>
    <col min="11506" max="11506" width="7.42578125" style="61" customWidth="1"/>
    <col min="11507" max="11507" width="6" style="61" bestFit="1" customWidth="1"/>
    <col min="11508" max="11508" width="6.28515625" style="61" customWidth="1"/>
    <col min="11509" max="11509" width="6" style="61" customWidth="1"/>
    <col min="11510" max="11510" width="8.28515625" style="61" customWidth="1"/>
    <col min="11511" max="11511" width="5.28515625" style="61" customWidth="1"/>
    <col min="11512" max="11512" width="8.140625" style="61" customWidth="1"/>
    <col min="11513" max="11513" width="6" style="61" customWidth="1"/>
    <col min="11514" max="11514" width="4" style="61" customWidth="1"/>
    <col min="11515" max="11515" width="9.140625" style="61" customWidth="1"/>
    <col min="11516" max="11516" width="7" style="61" customWidth="1"/>
    <col min="11517" max="11517" width="6" style="61" customWidth="1"/>
    <col min="11518" max="11518" width="6.28515625" style="61" customWidth="1"/>
    <col min="11519" max="11519" width="5.85546875" style="61" customWidth="1"/>
    <col min="11520" max="11520" width="7.85546875" style="61" customWidth="1"/>
    <col min="11521" max="11521" width="5.7109375" style="61" customWidth="1"/>
    <col min="11522" max="11523" width="6.7109375" style="61" customWidth="1"/>
    <col min="11524" max="11756" width="9.140625" style="61"/>
    <col min="11757" max="11757" width="2.85546875" style="61" customWidth="1"/>
    <col min="11758" max="11758" width="3.5703125" style="61" customWidth="1"/>
    <col min="11759" max="11759" width="20.140625" style="61" customWidth="1"/>
    <col min="11760" max="11760" width="2.85546875" style="61" customWidth="1"/>
    <col min="11761" max="11761" width="8" style="61" customWidth="1"/>
    <col min="11762" max="11762" width="7.42578125" style="61" customWidth="1"/>
    <col min="11763" max="11763" width="6" style="61" bestFit="1" customWidth="1"/>
    <col min="11764" max="11764" width="6.28515625" style="61" customWidth="1"/>
    <col min="11765" max="11765" width="6" style="61" customWidth="1"/>
    <col min="11766" max="11766" width="8.28515625" style="61" customWidth="1"/>
    <col min="11767" max="11767" width="5.28515625" style="61" customWidth="1"/>
    <col min="11768" max="11768" width="8.140625" style="61" customWidth="1"/>
    <col min="11769" max="11769" width="6" style="61" customWidth="1"/>
    <col min="11770" max="11770" width="4" style="61" customWidth="1"/>
    <col min="11771" max="11771" width="9.140625" style="61" customWidth="1"/>
    <col min="11772" max="11772" width="7" style="61" customWidth="1"/>
    <col min="11773" max="11773" width="6" style="61" customWidth="1"/>
    <col min="11774" max="11774" width="6.28515625" style="61" customWidth="1"/>
    <col min="11775" max="11775" width="5.85546875" style="61" customWidth="1"/>
    <col min="11776" max="11776" width="7.85546875" style="61" customWidth="1"/>
    <col min="11777" max="11777" width="5.7109375" style="61" customWidth="1"/>
    <col min="11778" max="11779" width="6.7109375" style="61" customWidth="1"/>
    <col min="11780" max="12012" width="9.140625" style="61"/>
    <col min="12013" max="12013" width="2.85546875" style="61" customWidth="1"/>
    <col min="12014" max="12014" width="3.5703125" style="61" customWidth="1"/>
    <col min="12015" max="12015" width="20.140625" style="61" customWidth="1"/>
    <col min="12016" max="12016" width="2.85546875" style="61" customWidth="1"/>
    <col min="12017" max="12017" width="8" style="61" customWidth="1"/>
    <col min="12018" max="12018" width="7.42578125" style="61" customWidth="1"/>
    <col min="12019" max="12019" width="6" style="61" bestFit="1" customWidth="1"/>
    <col min="12020" max="12020" width="6.28515625" style="61" customWidth="1"/>
    <col min="12021" max="12021" width="6" style="61" customWidth="1"/>
    <col min="12022" max="12022" width="8.28515625" style="61" customWidth="1"/>
    <col min="12023" max="12023" width="5.28515625" style="61" customWidth="1"/>
    <col min="12024" max="12024" width="8.140625" style="61" customWidth="1"/>
    <col min="12025" max="12025" width="6" style="61" customWidth="1"/>
    <col min="12026" max="12026" width="4" style="61" customWidth="1"/>
    <col min="12027" max="12027" width="9.140625" style="61" customWidth="1"/>
    <col min="12028" max="12028" width="7" style="61" customWidth="1"/>
    <col min="12029" max="12029" width="6" style="61" customWidth="1"/>
    <col min="12030" max="12030" width="6.28515625" style="61" customWidth="1"/>
    <col min="12031" max="12031" width="5.85546875" style="61" customWidth="1"/>
    <col min="12032" max="12032" width="7.85546875" style="61" customWidth="1"/>
    <col min="12033" max="12033" width="5.7109375" style="61" customWidth="1"/>
    <col min="12034" max="12035" width="6.7109375" style="61" customWidth="1"/>
    <col min="12036" max="12268" width="9.140625" style="61"/>
    <col min="12269" max="12269" width="2.85546875" style="61" customWidth="1"/>
    <col min="12270" max="12270" width="3.5703125" style="61" customWidth="1"/>
    <col min="12271" max="12271" width="20.140625" style="61" customWidth="1"/>
    <col min="12272" max="12272" width="2.85546875" style="61" customWidth="1"/>
    <col min="12273" max="12273" width="8" style="61" customWidth="1"/>
    <col min="12274" max="12274" width="7.42578125" style="61" customWidth="1"/>
    <col min="12275" max="12275" width="6" style="61" bestFit="1" customWidth="1"/>
    <col min="12276" max="12276" width="6.28515625" style="61" customWidth="1"/>
    <col min="12277" max="12277" width="6" style="61" customWidth="1"/>
    <col min="12278" max="12278" width="8.28515625" style="61" customWidth="1"/>
    <col min="12279" max="12279" width="5.28515625" style="61" customWidth="1"/>
    <col min="12280" max="12280" width="8.140625" style="61" customWidth="1"/>
    <col min="12281" max="12281" width="6" style="61" customWidth="1"/>
    <col min="12282" max="12282" width="4" style="61" customWidth="1"/>
    <col min="12283" max="12283" width="9.140625" style="61" customWidth="1"/>
    <col min="12284" max="12284" width="7" style="61" customWidth="1"/>
    <col min="12285" max="12285" width="6" style="61" customWidth="1"/>
    <col min="12286" max="12286" width="6.28515625" style="61" customWidth="1"/>
    <col min="12287" max="12287" width="5.85546875" style="61" customWidth="1"/>
    <col min="12288" max="12288" width="7.85546875" style="61" customWidth="1"/>
    <col min="12289" max="12289" width="5.7109375" style="61" customWidth="1"/>
    <col min="12290" max="12291" width="6.7109375" style="61" customWidth="1"/>
    <col min="12292" max="12524" width="9.140625" style="61"/>
    <col min="12525" max="12525" width="2.85546875" style="61" customWidth="1"/>
    <col min="12526" max="12526" width="3.5703125" style="61" customWidth="1"/>
    <col min="12527" max="12527" width="20.140625" style="61" customWidth="1"/>
    <col min="12528" max="12528" width="2.85546875" style="61" customWidth="1"/>
    <col min="12529" max="12529" width="8" style="61" customWidth="1"/>
    <col min="12530" max="12530" width="7.42578125" style="61" customWidth="1"/>
    <col min="12531" max="12531" width="6" style="61" bestFit="1" customWidth="1"/>
    <col min="12532" max="12532" width="6.28515625" style="61" customWidth="1"/>
    <col min="12533" max="12533" width="6" style="61" customWidth="1"/>
    <col min="12534" max="12534" width="8.28515625" style="61" customWidth="1"/>
    <col min="12535" max="12535" width="5.28515625" style="61" customWidth="1"/>
    <col min="12536" max="12536" width="8.140625" style="61" customWidth="1"/>
    <col min="12537" max="12537" width="6" style="61" customWidth="1"/>
    <col min="12538" max="12538" width="4" style="61" customWidth="1"/>
    <col min="12539" max="12539" width="9.140625" style="61" customWidth="1"/>
    <col min="12540" max="12540" width="7" style="61" customWidth="1"/>
    <col min="12541" max="12541" width="6" style="61" customWidth="1"/>
    <col min="12542" max="12542" width="6.28515625" style="61" customWidth="1"/>
    <col min="12543" max="12543" width="5.85546875" style="61" customWidth="1"/>
    <col min="12544" max="12544" width="7.85546875" style="61" customWidth="1"/>
    <col min="12545" max="12545" width="5.7109375" style="61" customWidth="1"/>
    <col min="12546" max="12547" width="6.7109375" style="61" customWidth="1"/>
    <col min="12548" max="12780" width="9.140625" style="61"/>
    <col min="12781" max="12781" width="2.85546875" style="61" customWidth="1"/>
    <col min="12782" max="12782" width="3.5703125" style="61" customWidth="1"/>
    <col min="12783" max="12783" width="20.140625" style="61" customWidth="1"/>
    <col min="12784" max="12784" width="2.85546875" style="61" customWidth="1"/>
    <col min="12785" max="12785" width="8" style="61" customWidth="1"/>
    <col min="12786" max="12786" width="7.42578125" style="61" customWidth="1"/>
    <col min="12787" max="12787" width="6" style="61" bestFit="1" customWidth="1"/>
    <col min="12788" max="12788" width="6.28515625" style="61" customWidth="1"/>
    <col min="12789" max="12789" width="6" style="61" customWidth="1"/>
    <col min="12790" max="12790" width="8.28515625" style="61" customWidth="1"/>
    <col min="12791" max="12791" width="5.28515625" style="61" customWidth="1"/>
    <col min="12792" max="12792" width="8.140625" style="61" customWidth="1"/>
    <col min="12793" max="12793" width="6" style="61" customWidth="1"/>
    <col min="12794" max="12794" width="4" style="61" customWidth="1"/>
    <col min="12795" max="12795" width="9.140625" style="61" customWidth="1"/>
    <col min="12796" max="12796" width="7" style="61" customWidth="1"/>
    <col min="12797" max="12797" width="6" style="61" customWidth="1"/>
    <col min="12798" max="12798" width="6.28515625" style="61" customWidth="1"/>
    <col min="12799" max="12799" width="5.85546875" style="61" customWidth="1"/>
    <col min="12800" max="12800" width="7.85546875" style="61" customWidth="1"/>
    <col min="12801" max="12801" width="5.7109375" style="61" customWidth="1"/>
    <col min="12802" max="12803" width="6.7109375" style="61" customWidth="1"/>
    <col min="12804" max="13036" width="9.140625" style="61"/>
    <col min="13037" max="13037" width="2.85546875" style="61" customWidth="1"/>
    <col min="13038" max="13038" width="3.5703125" style="61" customWidth="1"/>
    <col min="13039" max="13039" width="20.140625" style="61" customWidth="1"/>
    <col min="13040" max="13040" width="2.85546875" style="61" customWidth="1"/>
    <col min="13041" max="13041" width="8" style="61" customWidth="1"/>
    <col min="13042" max="13042" width="7.42578125" style="61" customWidth="1"/>
    <col min="13043" max="13043" width="6" style="61" bestFit="1" customWidth="1"/>
    <col min="13044" max="13044" width="6.28515625" style="61" customWidth="1"/>
    <col min="13045" max="13045" width="6" style="61" customWidth="1"/>
    <col min="13046" max="13046" width="8.28515625" style="61" customWidth="1"/>
    <col min="13047" max="13047" width="5.28515625" style="61" customWidth="1"/>
    <col min="13048" max="13048" width="8.140625" style="61" customWidth="1"/>
    <col min="13049" max="13049" width="6" style="61" customWidth="1"/>
    <col min="13050" max="13050" width="4" style="61" customWidth="1"/>
    <col min="13051" max="13051" width="9.140625" style="61" customWidth="1"/>
    <col min="13052" max="13052" width="7" style="61" customWidth="1"/>
    <col min="13053" max="13053" width="6" style="61" customWidth="1"/>
    <col min="13054" max="13054" width="6.28515625" style="61" customWidth="1"/>
    <col min="13055" max="13055" width="5.85546875" style="61" customWidth="1"/>
    <col min="13056" max="13056" width="7.85546875" style="61" customWidth="1"/>
    <col min="13057" max="13057" width="5.7109375" style="61" customWidth="1"/>
    <col min="13058" max="13059" width="6.7109375" style="61" customWidth="1"/>
    <col min="13060" max="13292" width="9.140625" style="61"/>
    <col min="13293" max="13293" width="2.85546875" style="61" customWidth="1"/>
    <col min="13294" max="13294" width="3.5703125" style="61" customWidth="1"/>
    <col min="13295" max="13295" width="20.140625" style="61" customWidth="1"/>
    <col min="13296" max="13296" width="2.85546875" style="61" customWidth="1"/>
    <col min="13297" max="13297" width="8" style="61" customWidth="1"/>
    <col min="13298" max="13298" width="7.42578125" style="61" customWidth="1"/>
    <col min="13299" max="13299" width="6" style="61" bestFit="1" customWidth="1"/>
    <col min="13300" max="13300" width="6.28515625" style="61" customWidth="1"/>
    <col min="13301" max="13301" width="6" style="61" customWidth="1"/>
    <col min="13302" max="13302" width="8.28515625" style="61" customWidth="1"/>
    <col min="13303" max="13303" width="5.28515625" style="61" customWidth="1"/>
    <col min="13304" max="13304" width="8.140625" style="61" customWidth="1"/>
    <col min="13305" max="13305" width="6" style="61" customWidth="1"/>
    <col min="13306" max="13306" width="4" style="61" customWidth="1"/>
    <col min="13307" max="13307" width="9.140625" style="61" customWidth="1"/>
    <col min="13308" max="13308" width="7" style="61" customWidth="1"/>
    <col min="13309" max="13309" width="6" style="61" customWidth="1"/>
    <col min="13310" max="13310" width="6.28515625" style="61" customWidth="1"/>
    <col min="13311" max="13311" width="5.85546875" style="61" customWidth="1"/>
    <col min="13312" max="13312" width="7.85546875" style="61" customWidth="1"/>
    <col min="13313" max="13313" width="5.7109375" style="61" customWidth="1"/>
    <col min="13314" max="13315" width="6.7109375" style="61" customWidth="1"/>
    <col min="13316" max="13548" width="9.140625" style="61"/>
    <col min="13549" max="13549" width="2.85546875" style="61" customWidth="1"/>
    <col min="13550" max="13550" width="3.5703125" style="61" customWidth="1"/>
    <col min="13551" max="13551" width="20.140625" style="61" customWidth="1"/>
    <col min="13552" max="13552" width="2.85546875" style="61" customWidth="1"/>
    <col min="13553" max="13553" width="8" style="61" customWidth="1"/>
    <col min="13554" max="13554" width="7.42578125" style="61" customWidth="1"/>
    <col min="13555" max="13555" width="6" style="61" bestFit="1" customWidth="1"/>
    <col min="13556" max="13556" width="6.28515625" style="61" customWidth="1"/>
    <col min="13557" max="13557" width="6" style="61" customWidth="1"/>
    <col min="13558" max="13558" width="8.28515625" style="61" customWidth="1"/>
    <col min="13559" max="13559" width="5.28515625" style="61" customWidth="1"/>
    <col min="13560" max="13560" width="8.140625" style="61" customWidth="1"/>
    <col min="13561" max="13561" width="6" style="61" customWidth="1"/>
    <col min="13562" max="13562" width="4" style="61" customWidth="1"/>
    <col min="13563" max="13563" width="9.140625" style="61" customWidth="1"/>
    <col min="13564" max="13564" width="7" style="61" customWidth="1"/>
    <col min="13565" max="13565" width="6" style="61" customWidth="1"/>
    <col min="13566" max="13566" width="6.28515625" style="61" customWidth="1"/>
    <col min="13567" max="13567" width="5.85546875" style="61" customWidth="1"/>
    <col min="13568" max="13568" width="7.85546875" style="61" customWidth="1"/>
    <col min="13569" max="13569" width="5.7109375" style="61" customWidth="1"/>
    <col min="13570" max="13571" width="6.7109375" style="61" customWidth="1"/>
    <col min="13572" max="13804" width="9.140625" style="61"/>
    <col min="13805" max="13805" width="2.85546875" style="61" customWidth="1"/>
    <col min="13806" max="13806" width="3.5703125" style="61" customWidth="1"/>
    <col min="13807" max="13807" width="20.140625" style="61" customWidth="1"/>
    <col min="13808" max="13808" width="2.85546875" style="61" customWidth="1"/>
    <col min="13809" max="13809" width="8" style="61" customWidth="1"/>
    <col min="13810" max="13810" width="7.42578125" style="61" customWidth="1"/>
    <col min="13811" max="13811" width="6" style="61" bestFit="1" customWidth="1"/>
    <col min="13812" max="13812" width="6.28515625" style="61" customWidth="1"/>
    <col min="13813" max="13813" width="6" style="61" customWidth="1"/>
    <col min="13814" max="13814" width="8.28515625" style="61" customWidth="1"/>
    <col min="13815" max="13815" width="5.28515625" style="61" customWidth="1"/>
    <col min="13816" max="13816" width="8.140625" style="61" customWidth="1"/>
    <col min="13817" max="13817" width="6" style="61" customWidth="1"/>
    <col min="13818" max="13818" width="4" style="61" customWidth="1"/>
    <col min="13819" max="13819" width="9.140625" style="61" customWidth="1"/>
    <col min="13820" max="13820" width="7" style="61" customWidth="1"/>
    <col min="13821" max="13821" width="6" style="61" customWidth="1"/>
    <col min="13822" max="13822" width="6.28515625" style="61" customWidth="1"/>
    <col min="13823" max="13823" width="5.85546875" style="61" customWidth="1"/>
    <col min="13824" max="13824" width="7.85546875" style="61" customWidth="1"/>
    <col min="13825" max="13825" width="5.7109375" style="61" customWidth="1"/>
    <col min="13826" max="13827" width="6.7109375" style="61" customWidth="1"/>
    <col min="13828" max="14060" width="9.140625" style="61"/>
    <col min="14061" max="14061" width="2.85546875" style="61" customWidth="1"/>
    <col min="14062" max="14062" width="3.5703125" style="61" customWidth="1"/>
    <col min="14063" max="14063" width="20.140625" style="61" customWidth="1"/>
    <col min="14064" max="14064" width="2.85546875" style="61" customWidth="1"/>
    <col min="14065" max="14065" width="8" style="61" customWidth="1"/>
    <col min="14066" max="14066" width="7.42578125" style="61" customWidth="1"/>
    <col min="14067" max="14067" width="6" style="61" bestFit="1" customWidth="1"/>
    <col min="14068" max="14068" width="6.28515625" style="61" customWidth="1"/>
    <col min="14069" max="14069" width="6" style="61" customWidth="1"/>
    <col min="14070" max="14070" width="8.28515625" style="61" customWidth="1"/>
    <col min="14071" max="14071" width="5.28515625" style="61" customWidth="1"/>
    <col min="14072" max="14072" width="8.140625" style="61" customWidth="1"/>
    <col min="14073" max="14073" width="6" style="61" customWidth="1"/>
    <col min="14074" max="14074" width="4" style="61" customWidth="1"/>
    <col min="14075" max="14075" width="9.140625" style="61" customWidth="1"/>
    <col min="14076" max="14076" width="7" style="61" customWidth="1"/>
    <col min="14077" max="14077" width="6" style="61" customWidth="1"/>
    <col min="14078" max="14078" width="6.28515625" style="61" customWidth="1"/>
    <col min="14079" max="14079" width="5.85546875" style="61" customWidth="1"/>
    <col min="14080" max="14080" width="7.85546875" style="61" customWidth="1"/>
    <col min="14081" max="14081" width="5.7109375" style="61" customWidth="1"/>
    <col min="14082" max="14083" width="6.7109375" style="61" customWidth="1"/>
    <col min="14084" max="14316" width="9.140625" style="61"/>
    <col min="14317" max="14317" width="2.85546875" style="61" customWidth="1"/>
    <col min="14318" max="14318" width="3.5703125" style="61" customWidth="1"/>
    <col min="14319" max="14319" width="20.140625" style="61" customWidth="1"/>
    <col min="14320" max="14320" width="2.85546875" style="61" customWidth="1"/>
    <col min="14321" max="14321" width="8" style="61" customWidth="1"/>
    <col min="14322" max="14322" width="7.42578125" style="61" customWidth="1"/>
    <col min="14323" max="14323" width="6" style="61" bestFit="1" customWidth="1"/>
    <col min="14324" max="14324" width="6.28515625" style="61" customWidth="1"/>
    <col min="14325" max="14325" width="6" style="61" customWidth="1"/>
    <col min="14326" max="14326" width="8.28515625" style="61" customWidth="1"/>
    <col min="14327" max="14327" width="5.28515625" style="61" customWidth="1"/>
    <col min="14328" max="14328" width="8.140625" style="61" customWidth="1"/>
    <col min="14329" max="14329" width="6" style="61" customWidth="1"/>
    <col min="14330" max="14330" width="4" style="61" customWidth="1"/>
    <col min="14331" max="14331" width="9.140625" style="61" customWidth="1"/>
    <col min="14332" max="14332" width="7" style="61" customWidth="1"/>
    <col min="14333" max="14333" width="6" style="61" customWidth="1"/>
    <col min="14334" max="14334" width="6.28515625" style="61" customWidth="1"/>
    <col min="14335" max="14335" width="5.85546875" style="61" customWidth="1"/>
    <col min="14336" max="14336" width="7.85546875" style="61" customWidth="1"/>
    <col min="14337" max="14337" width="5.7109375" style="61" customWidth="1"/>
    <col min="14338" max="14339" width="6.7109375" style="61" customWidth="1"/>
    <col min="14340" max="14572" width="9.140625" style="61"/>
    <col min="14573" max="14573" width="2.85546875" style="61" customWidth="1"/>
    <col min="14574" max="14574" width="3.5703125" style="61" customWidth="1"/>
    <col min="14575" max="14575" width="20.140625" style="61" customWidth="1"/>
    <col min="14576" max="14576" width="2.85546875" style="61" customWidth="1"/>
    <col min="14577" max="14577" width="8" style="61" customWidth="1"/>
    <col min="14578" max="14578" width="7.42578125" style="61" customWidth="1"/>
    <col min="14579" max="14579" width="6" style="61" bestFit="1" customWidth="1"/>
    <col min="14580" max="14580" width="6.28515625" style="61" customWidth="1"/>
    <col min="14581" max="14581" width="6" style="61" customWidth="1"/>
    <col min="14582" max="14582" width="8.28515625" style="61" customWidth="1"/>
    <col min="14583" max="14583" width="5.28515625" style="61" customWidth="1"/>
    <col min="14584" max="14584" width="8.140625" style="61" customWidth="1"/>
    <col min="14585" max="14585" width="6" style="61" customWidth="1"/>
    <col min="14586" max="14586" width="4" style="61" customWidth="1"/>
    <col min="14587" max="14587" width="9.140625" style="61" customWidth="1"/>
    <col min="14588" max="14588" width="7" style="61" customWidth="1"/>
    <col min="14589" max="14589" width="6" style="61" customWidth="1"/>
    <col min="14590" max="14590" width="6.28515625" style="61" customWidth="1"/>
    <col min="14591" max="14591" width="5.85546875" style="61" customWidth="1"/>
    <col min="14592" max="14592" width="7.85546875" style="61" customWidth="1"/>
    <col min="14593" max="14593" width="5.7109375" style="61" customWidth="1"/>
    <col min="14594" max="14595" width="6.7109375" style="61" customWidth="1"/>
    <col min="14596" max="14828" width="9.140625" style="61"/>
    <col min="14829" max="14829" width="2.85546875" style="61" customWidth="1"/>
    <col min="14830" max="14830" width="3.5703125" style="61" customWidth="1"/>
    <col min="14831" max="14831" width="20.140625" style="61" customWidth="1"/>
    <col min="14832" max="14832" width="2.85546875" style="61" customWidth="1"/>
    <col min="14833" max="14833" width="8" style="61" customWidth="1"/>
    <col min="14834" max="14834" width="7.42578125" style="61" customWidth="1"/>
    <col min="14835" max="14835" width="6" style="61" bestFit="1" customWidth="1"/>
    <col min="14836" max="14836" width="6.28515625" style="61" customWidth="1"/>
    <col min="14837" max="14837" width="6" style="61" customWidth="1"/>
    <col min="14838" max="14838" width="8.28515625" style="61" customWidth="1"/>
    <col min="14839" max="14839" width="5.28515625" style="61" customWidth="1"/>
    <col min="14840" max="14840" width="8.140625" style="61" customWidth="1"/>
    <col min="14841" max="14841" width="6" style="61" customWidth="1"/>
    <col min="14842" max="14842" width="4" style="61" customWidth="1"/>
    <col min="14843" max="14843" width="9.140625" style="61" customWidth="1"/>
    <col min="14844" max="14844" width="7" style="61" customWidth="1"/>
    <col min="14845" max="14845" width="6" style="61" customWidth="1"/>
    <col min="14846" max="14846" width="6.28515625" style="61" customWidth="1"/>
    <col min="14847" max="14847" width="5.85546875" style="61" customWidth="1"/>
    <col min="14848" max="14848" width="7.85546875" style="61" customWidth="1"/>
    <col min="14849" max="14849" width="5.7109375" style="61" customWidth="1"/>
    <col min="14850" max="14851" width="6.7109375" style="61" customWidth="1"/>
    <col min="14852" max="15084" width="9.140625" style="61"/>
    <col min="15085" max="15085" width="2.85546875" style="61" customWidth="1"/>
    <col min="15086" max="15086" width="3.5703125" style="61" customWidth="1"/>
    <col min="15087" max="15087" width="20.140625" style="61" customWidth="1"/>
    <col min="15088" max="15088" width="2.85546875" style="61" customWidth="1"/>
    <col min="15089" max="15089" width="8" style="61" customWidth="1"/>
    <col min="15090" max="15090" width="7.42578125" style="61" customWidth="1"/>
    <col min="15091" max="15091" width="6" style="61" bestFit="1" customWidth="1"/>
    <col min="15092" max="15092" width="6.28515625" style="61" customWidth="1"/>
    <col min="15093" max="15093" width="6" style="61" customWidth="1"/>
    <col min="15094" max="15094" width="8.28515625" style="61" customWidth="1"/>
    <col min="15095" max="15095" width="5.28515625" style="61" customWidth="1"/>
    <col min="15096" max="15096" width="8.140625" style="61" customWidth="1"/>
    <col min="15097" max="15097" width="6" style="61" customWidth="1"/>
    <col min="15098" max="15098" width="4" style="61" customWidth="1"/>
    <col min="15099" max="15099" width="9.140625" style="61" customWidth="1"/>
    <col min="15100" max="15100" width="7" style="61" customWidth="1"/>
    <col min="15101" max="15101" width="6" style="61" customWidth="1"/>
    <col min="15102" max="15102" width="6.28515625" style="61" customWidth="1"/>
    <col min="15103" max="15103" width="5.85546875" style="61" customWidth="1"/>
    <col min="15104" max="15104" width="7.85546875" style="61" customWidth="1"/>
    <col min="15105" max="15105" width="5.7109375" style="61" customWidth="1"/>
    <col min="15106" max="15107" width="6.7109375" style="61" customWidth="1"/>
    <col min="15108" max="15340" width="9.140625" style="61"/>
    <col min="15341" max="15341" width="2.85546875" style="61" customWidth="1"/>
    <col min="15342" max="15342" width="3.5703125" style="61" customWidth="1"/>
    <col min="15343" max="15343" width="20.140625" style="61" customWidth="1"/>
    <col min="15344" max="15344" width="2.85546875" style="61" customWidth="1"/>
    <col min="15345" max="15345" width="8" style="61" customWidth="1"/>
    <col min="15346" max="15346" width="7.42578125" style="61" customWidth="1"/>
    <col min="15347" max="15347" width="6" style="61" bestFit="1" customWidth="1"/>
    <col min="15348" max="15348" width="6.28515625" style="61" customWidth="1"/>
    <col min="15349" max="15349" width="6" style="61" customWidth="1"/>
    <col min="15350" max="15350" width="8.28515625" style="61" customWidth="1"/>
    <col min="15351" max="15351" width="5.28515625" style="61" customWidth="1"/>
    <col min="15352" max="15352" width="8.140625" style="61" customWidth="1"/>
    <col min="15353" max="15353" width="6" style="61" customWidth="1"/>
    <col min="15354" max="15354" width="4" style="61" customWidth="1"/>
    <col min="15355" max="15355" width="9.140625" style="61" customWidth="1"/>
    <col min="15356" max="15356" width="7" style="61" customWidth="1"/>
    <col min="15357" max="15357" width="6" style="61" customWidth="1"/>
    <col min="15358" max="15358" width="6.28515625" style="61" customWidth="1"/>
    <col min="15359" max="15359" width="5.85546875" style="61" customWidth="1"/>
    <col min="15360" max="15360" width="7.85546875" style="61" customWidth="1"/>
    <col min="15361" max="15361" width="5.7109375" style="61" customWidth="1"/>
    <col min="15362" max="15363" width="6.7109375" style="61" customWidth="1"/>
    <col min="15364" max="15596" width="9.140625" style="61"/>
    <col min="15597" max="15597" width="2.85546875" style="61" customWidth="1"/>
    <col min="15598" max="15598" width="3.5703125" style="61" customWidth="1"/>
    <col min="15599" max="15599" width="20.140625" style="61" customWidth="1"/>
    <col min="15600" max="15600" width="2.85546875" style="61" customWidth="1"/>
    <col min="15601" max="15601" width="8" style="61" customWidth="1"/>
    <col min="15602" max="15602" width="7.42578125" style="61" customWidth="1"/>
    <col min="15603" max="15603" width="6" style="61" bestFit="1" customWidth="1"/>
    <col min="15604" max="15604" width="6.28515625" style="61" customWidth="1"/>
    <col min="15605" max="15605" width="6" style="61" customWidth="1"/>
    <col min="15606" max="15606" width="8.28515625" style="61" customWidth="1"/>
    <col min="15607" max="15607" width="5.28515625" style="61" customWidth="1"/>
    <col min="15608" max="15608" width="8.140625" style="61" customWidth="1"/>
    <col min="15609" max="15609" width="6" style="61" customWidth="1"/>
    <col min="15610" max="15610" width="4" style="61" customWidth="1"/>
    <col min="15611" max="15611" width="9.140625" style="61" customWidth="1"/>
    <col min="15612" max="15612" width="7" style="61" customWidth="1"/>
    <col min="15613" max="15613" width="6" style="61" customWidth="1"/>
    <col min="15614" max="15614" width="6.28515625" style="61" customWidth="1"/>
    <col min="15615" max="15615" width="5.85546875" style="61" customWidth="1"/>
    <col min="15616" max="15616" width="7.85546875" style="61" customWidth="1"/>
    <col min="15617" max="15617" width="5.7109375" style="61" customWidth="1"/>
    <col min="15618" max="15619" width="6.7109375" style="61" customWidth="1"/>
    <col min="15620" max="15852" width="9.140625" style="61"/>
    <col min="15853" max="15853" width="2.85546875" style="61" customWidth="1"/>
    <col min="15854" max="15854" width="3.5703125" style="61" customWidth="1"/>
    <col min="15855" max="15855" width="20.140625" style="61" customWidth="1"/>
    <col min="15856" max="15856" width="2.85546875" style="61" customWidth="1"/>
    <col min="15857" max="15857" width="8" style="61" customWidth="1"/>
    <col min="15858" max="15858" width="7.42578125" style="61" customWidth="1"/>
    <col min="15859" max="15859" width="6" style="61" bestFit="1" customWidth="1"/>
    <col min="15860" max="15860" width="6.28515625" style="61" customWidth="1"/>
    <col min="15861" max="15861" width="6" style="61" customWidth="1"/>
    <col min="15862" max="15862" width="8.28515625" style="61" customWidth="1"/>
    <col min="15863" max="15863" width="5.28515625" style="61" customWidth="1"/>
    <col min="15864" max="15864" width="8.140625" style="61" customWidth="1"/>
    <col min="15865" max="15865" width="6" style="61" customWidth="1"/>
    <col min="15866" max="15866" width="4" style="61" customWidth="1"/>
    <col min="15867" max="15867" width="9.140625" style="61" customWidth="1"/>
    <col min="15868" max="15868" width="7" style="61" customWidth="1"/>
    <col min="15869" max="15869" width="6" style="61" customWidth="1"/>
    <col min="15870" max="15870" width="6.28515625" style="61" customWidth="1"/>
    <col min="15871" max="15871" width="5.85546875" style="61" customWidth="1"/>
    <col min="15872" max="15872" width="7.85546875" style="61" customWidth="1"/>
    <col min="15873" max="15873" width="5.7109375" style="61" customWidth="1"/>
    <col min="15874" max="15875" width="6.7109375" style="61" customWidth="1"/>
    <col min="15876" max="16108" width="9.140625" style="61"/>
    <col min="16109" max="16109" width="2.85546875" style="61" customWidth="1"/>
    <col min="16110" max="16110" width="3.5703125" style="61" customWidth="1"/>
    <col min="16111" max="16111" width="20.140625" style="61" customWidth="1"/>
    <col min="16112" max="16112" width="2.85546875" style="61" customWidth="1"/>
    <col min="16113" max="16113" width="8" style="61" customWidth="1"/>
    <col min="16114" max="16114" width="7.42578125" style="61" customWidth="1"/>
    <col min="16115" max="16115" width="6" style="61" bestFit="1" customWidth="1"/>
    <col min="16116" max="16116" width="6.28515625" style="61" customWidth="1"/>
    <col min="16117" max="16117" width="6" style="61" customWidth="1"/>
    <col min="16118" max="16118" width="8.28515625" style="61" customWidth="1"/>
    <col min="16119" max="16119" width="5.28515625" style="61" customWidth="1"/>
    <col min="16120" max="16120" width="8.140625" style="61" customWidth="1"/>
    <col min="16121" max="16121" width="6" style="61" customWidth="1"/>
    <col min="16122" max="16122" width="4" style="61" customWidth="1"/>
    <col min="16123" max="16123" width="9.140625" style="61" customWidth="1"/>
    <col min="16124" max="16124" width="7" style="61" customWidth="1"/>
    <col min="16125" max="16125" width="6" style="61" customWidth="1"/>
    <col min="16126" max="16126" width="6.28515625" style="61" customWidth="1"/>
    <col min="16127" max="16127" width="5.85546875" style="61" customWidth="1"/>
    <col min="16128" max="16128" width="7.85546875" style="61" customWidth="1"/>
    <col min="16129" max="16129" width="5.7109375" style="61" customWidth="1"/>
    <col min="16130" max="16131" width="6.7109375" style="61" customWidth="1"/>
    <col min="16132" max="16372" width="9.140625" style="61"/>
    <col min="16373" max="16384" width="9.140625" style="61" customWidth="1"/>
  </cols>
  <sheetData>
    <row r="1" spans="1:14" ht="10.5" customHeight="1" x14ac:dyDescent="0.25">
      <c r="F1" s="64"/>
      <c r="H1" s="179" t="s">
        <v>37</v>
      </c>
      <c r="I1" s="179"/>
      <c r="J1" s="179"/>
      <c r="K1" s="179"/>
    </row>
    <row r="2" spans="1:14" ht="15.75" x14ac:dyDescent="0.25">
      <c r="A2" s="180" t="s">
        <v>103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4" ht="22.5" customHeight="1" x14ac:dyDescent="0.25">
      <c r="A3" s="182" t="s">
        <v>0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</row>
    <row r="4" spans="1:14" ht="22.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  <c r="J4" s="181"/>
      <c r="K4" s="181"/>
    </row>
    <row r="5" spans="1:14" ht="17.25" customHeight="1" x14ac:dyDescent="0.25">
      <c r="A5" s="177" t="s">
        <v>1</v>
      </c>
      <c r="B5" s="177" t="s">
        <v>2</v>
      </c>
      <c r="C5" s="176" t="s">
        <v>3</v>
      </c>
      <c r="D5" s="175" t="s">
        <v>4</v>
      </c>
      <c r="E5" s="175" t="s">
        <v>5</v>
      </c>
      <c r="F5" s="175" t="s">
        <v>83</v>
      </c>
      <c r="G5" s="177" t="s">
        <v>84</v>
      </c>
      <c r="H5" s="178" t="s">
        <v>38</v>
      </c>
      <c r="I5" s="178"/>
      <c r="J5" s="178"/>
      <c r="K5" s="178"/>
      <c r="L5" s="178"/>
    </row>
    <row r="6" spans="1:14" ht="27" customHeight="1" x14ac:dyDescent="0.25">
      <c r="A6" s="177"/>
      <c r="B6" s="177"/>
      <c r="C6" s="176"/>
      <c r="D6" s="175"/>
      <c r="E6" s="175"/>
      <c r="F6" s="175"/>
      <c r="G6" s="177"/>
      <c r="H6" s="175" t="s">
        <v>6</v>
      </c>
      <c r="I6" s="176" t="s">
        <v>7</v>
      </c>
      <c r="J6" s="175" t="s">
        <v>8</v>
      </c>
      <c r="K6" s="175" t="s">
        <v>9</v>
      </c>
      <c r="L6" s="175" t="s">
        <v>39</v>
      </c>
    </row>
    <row r="7" spans="1:14" ht="52.9" customHeight="1" x14ac:dyDescent="0.25">
      <c r="A7" s="177"/>
      <c r="B7" s="177"/>
      <c r="C7" s="176"/>
      <c r="D7" s="175"/>
      <c r="E7" s="175"/>
      <c r="F7" s="175"/>
      <c r="G7" s="177"/>
      <c r="H7" s="176"/>
      <c r="I7" s="183"/>
      <c r="J7" s="176"/>
      <c r="K7" s="175"/>
      <c r="L7" s="175"/>
    </row>
    <row r="8" spans="1:14" s="63" customFormat="1" ht="19.5" customHeight="1" x14ac:dyDescent="0.25">
      <c r="A8" s="100">
        <v>1</v>
      </c>
      <c r="B8" s="100">
        <v>2</v>
      </c>
      <c r="C8" s="100">
        <v>3</v>
      </c>
      <c r="D8" s="100">
        <v>4</v>
      </c>
      <c r="E8" s="100"/>
      <c r="F8" s="100">
        <v>6</v>
      </c>
      <c r="G8" s="100">
        <v>15</v>
      </c>
      <c r="H8" s="100">
        <v>16</v>
      </c>
      <c r="I8" s="100">
        <v>17</v>
      </c>
      <c r="J8" s="100">
        <v>17</v>
      </c>
      <c r="K8" s="100">
        <v>18</v>
      </c>
      <c r="L8" s="105">
        <v>20</v>
      </c>
      <c r="M8" s="66"/>
    </row>
    <row r="9" spans="1:14" x14ac:dyDescent="0.25">
      <c r="A9" s="7"/>
      <c r="B9" s="67"/>
      <c r="C9" s="99" t="s">
        <v>40</v>
      </c>
      <c r="D9" s="98"/>
      <c r="E9" s="87">
        <v>12758812</v>
      </c>
      <c r="F9" s="87">
        <f>F10+F67+F83+F85</f>
        <v>1746653</v>
      </c>
      <c r="G9" s="68">
        <f>H9+I9+J9+K9+L9</f>
        <v>1223485</v>
      </c>
      <c r="H9" s="68">
        <f>H10+H67+H82+H85</f>
        <v>561400</v>
      </c>
      <c r="I9" s="68">
        <f>I10+I67+I83+I85</f>
        <v>26854</v>
      </c>
      <c r="J9" s="68">
        <f>J10+J67+J83+J85</f>
        <v>8891</v>
      </c>
      <c r="K9" s="68">
        <f>K10+K67+K83+K85</f>
        <v>590078</v>
      </c>
      <c r="L9" s="68">
        <f>L10+L67+L83+L85</f>
        <v>36262</v>
      </c>
      <c r="M9" s="65">
        <f>H10+H67+H82+H85</f>
        <v>561400</v>
      </c>
      <c r="N9" s="61">
        <f>H9+I9+J9+K9+L9</f>
        <v>1223485</v>
      </c>
    </row>
    <row r="10" spans="1:14" ht="24.75" customHeight="1" x14ac:dyDescent="0.25">
      <c r="A10" s="69"/>
      <c r="B10" s="70"/>
      <c r="C10" s="27" t="s">
        <v>10</v>
      </c>
      <c r="D10" s="53"/>
      <c r="E10" s="108">
        <v>12758812</v>
      </c>
      <c r="F10" s="108">
        <f>F11+F59+F14</f>
        <v>1746653</v>
      </c>
      <c r="G10" s="23">
        <v>1148684</v>
      </c>
      <c r="H10" s="23">
        <f>H11+H14+H59+H61</f>
        <v>514453</v>
      </c>
      <c r="I10" s="23">
        <f t="shared" ref="I10:L10" si="0">I11+I14</f>
        <v>0</v>
      </c>
      <c r="J10" s="23">
        <f t="shared" si="0"/>
        <v>7891</v>
      </c>
      <c r="K10" s="23">
        <f t="shared" si="0"/>
        <v>590078</v>
      </c>
      <c r="L10" s="23">
        <f t="shared" si="0"/>
        <v>36262</v>
      </c>
      <c r="M10" s="65">
        <f>H11+H14+H59+H61</f>
        <v>514453</v>
      </c>
      <c r="N10" s="61">
        <f>G10+G67+G82+G85</f>
        <v>1223485</v>
      </c>
    </row>
    <row r="11" spans="1:14" ht="16.5" customHeight="1" x14ac:dyDescent="0.25">
      <c r="A11" s="71"/>
      <c r="B11" s="72"/>
      <c r="C11" s="31" t="s">
        <v>11</v>
      </c>
      <c r="D11" s="73"/>
      <c r="E11" s="73"/>
      <c r="F11" s="74">
        <f>F12+F13</f>
        <v>617868</v>
      </c>
      <c r="G11" s="74">
        <f>G12+G13</f>
        <v>625327</v>
      </c>
      <c r="H11" s="74">
        <f>H12+H13</f>
        <v>0</v>
      </c>
      <c r="I11" s="74">
        <f t="shared" ref="I11:L11" si="1">I12+I13</f>
        <v>0</v>
      </c>
      <c r="J11" s="74">
        <f t="shared" si="1"/>
        <v>0</v>
      </c>
      <c r="K11" s="74">
        <f t="shared" si="1"/>
        <v>590078</v>
      </c>
      <c r="L11" s="74">
        <f t="shared" si="1"/>
        <v>35249</v>
      </c>
    </row>
    <row r="12" spans="1:14" ht="30" customHeight="1" x14ac:dyDescent="0.2">
      <c r="A12" s="2">
        <v>322</v>
      </c>
      <c r="B12" s="32" t="s">
        <v>12</v>
      </c>
      <c r="C12" s="7" t="s">
        <v>14</v>
      </c>
      <c r="D12" s="54" t="s">
        <v>15</v>
      </c>
      <c r="E12" s="18">
        <f>F12+G12</f>
        <v>1172716</v>
      </c>
      <c r="F12" s="5">
        <v>582638</v>
      </c>
      <c r="G12" s="9">
        <f>H12+K12</f>
        <v>590078</v>
      </c>
      <c r="H12" s="22">
        <v>0</v>
      </c>
      <c r="I12" s="5"/>
      <c r="J12" s="6"/>
      <c r="K12" s="10">
        <v>590078</v>
      </c>
      <c r="L12" s="1"/>
    </row>
    <row r="13" spans="1:14" ht="26.25" x14ac:dyDescent="0.2">
      <c r="A13" s="2"/>
      <c r="B13" s="32" t="s">
        <v>12</v>
      </c>
      <c r="C13" s="7" t="s">
        <v>16</v>
      </c>
      <c r="D13" s="54" t="s">
        <v>28</v>
      </c>
      <c r="E13" s="18">
        <f>F13+G13</f>
        <v>70479</v>
      </c>
      <c r="F13" s="4">
        <v>35230</v>
      </c>
      <c r="G13" s="9">
        <f>H13+I13+J13+K13+L13</f>
        <v>35249</v>
      </c>
      <c r="H13" s="33">
        <f>2000-1522-478</f>
        <v>0</v>
      </c>
      <c r="I13" s="5"/>
      <c r="J13" s="6"/>
      <c r="K13" s="10"/>
      <c r="L13" s="75">
        <v>35249</v>
      </c>
    </row>
    <row r="14" spans="1:14" ht="55.5" customHeight="1" x14ac:dyDescent="0.25">
      <c r="A14" s="72"/>
      <c r="B14" s="72"/>
      <c r="C14" s="34" t="s">
        <v>18</v>
      </c>
      <c r="D14" s="76"/>
      <c r="E14" s="74">
        <f t="shared" ref="E14:L14" si="2">SUM(E15:E58)</f>
        <v>12704412</v>
      </c>
      <c r="F14" s="74">
        <f t="shared" si="2"/>
        <v>1128785</v>
      </c>
      <c r="G14" s="74">
        <f t="shared" si="2"/>
        <v>476157</v>
      </c>
      <c r="H14" s="74">
        <f t="shared" si="2"/>
        <v>467253</v>
      </c>
      <c r="I14" s="74">
        <f t="shared" si="2"/>
        <v>0</v>
      </c>
      <c r="J14" s="74">
        <f t="shared" si="2"/>
        <v>7891</v>
      </c>
      <c r="K14" s="74">
        <f t="shared" si="2"/>
        <v>0</v>
      </c>
      <c r="L14" s="74">
        <f t="shared" si="2"/>
        <v>1013</v>
      </c>
    </row>
    <row r="15" spans="1:14" ht="26.25" x14ac:dyDescent="0.2">
      <c r="A15" s="16">
        <v>603</v>
      </c>
      <c r="B15" s="35" t="s">
        <v>12</v>
      </c>
      <c r="C15" s="109" t="s">
        <v>41</v>
      </c>
      <c r="D15" s="55" t="s">
        <v>19</v>
      </c>
      <c r="E15" s="5">
        <v>1320314</v>
      </c>
      <c r="F15" s="5">
        <f>660157-1013</f>
        <v>659144</v>
      </c>
      <c r="G15" s="9">
        <f t="shared" ref="G15" si="3">H15+I15+J15+K15+L15</f>
        <v>28279</v>
      </c>
      <c r="H15" s="4">
        <v>27266</v>
      </c>
      <c r="I15" s="5"/>
      <c r="J15" s="8"/>
      <c r="K15" s="19"/>
      <c r="L15" s="106">
        <v>1013</v>
      </c>
    </row>
    <row r="16" spans="1:14" ht="36" x14ac:dyDescent="0.2">
      <c r="A16" s="37"/>
      <c r="B16" s="38"/>
      <c r="C16" s="39" t="s">
        <v>42</v>
      </c>
      <c r="D16" s="56"/>
      <c r="E16" s="37"/>
      <c r="F16" s="20"/>
      <c r="G16" s="14"/>
      <c r="H16" s="20"/>
      <c r="I16" s="5"/>
      <c r="J16" s="10"/>
      <c r="K16" s="10"/>
      <c r="L16" s="1"/>
    </row>
    <row r="17" spans="1:12" ht="26.25" x14ac:dyDescent="0.2">
      <c r="A17" s="16">
        <v>606</v>
      </c>
      <c r="B17" s="35" t="s">
        <v>12</v>
      </c>
      <c r="C17" s="7" t="s">
        <v>43</v>
      </c>
      <c r="D17" s="55" t="s">
        <v>19</v>
      </c>
      <c r="E17" s="55">
        <f>221103+14031</f>
        <v>235134</v>
      </c>
      <c r="F17" s="20">
        <v>180503</v>
      </c>
      <c r="G17" s="9">
        <f>H17+I17+J17+K17+L17</f>
        <v>9700</v>
      </c>
      <c r="H17" s="92">
        <v>7000</v>
      </c>
      <c r="I17" s="5"/>
      <c r="J17" s="19">
        <f>5641+1000-5094+1153</f>
        <v>2700</v>
      </c>
      <c r="K17" s="10"/>
      <c r="L17" s="1"/>
    </row>
    <row r="18" spans="1:12" ht="26.25" x14ac:dyDescent="0.2">
      <c r="A18" s="16">
        <v>606</v>
      </c>
      <c r="B18" s="35" t="s">
        <v>12</v>
      </c>
      <c r="C18" s="7" t="s">
        <v>44</v>
      </c>
      <c r="D18" s="55" t="s">
        <v>19</v>
      </c>
      <c r="E18" s="55">
        <v>123040</v>
      </c>
      <c r="F18" s="20">
        <v>92587</v>
      </c>
      <c r="G18" s="9">
        <f t="shared" ref="G18:G66" si="4">H18+I18+J18+K18+L18</f>
        <v>6261</v>
      </c>
      <c r="H18" s="93">
        <v>5000</v>
      </c>
      <c r="I18" s="5"/>
      <c r="J18" s="19">
        <f>522+739</f>
        <v>1261</v>
      </c>
      <c r="K18" s="10"/>
      <c r="L18" s="1"/>
    </row>
    <row r="19" spans="1:12" ht="26.25" x14ac:dyDescent="0.2">
      <c r="A19" s="16">
        <v>606</v>
      </c>
      <c r="B19" s="35" t="s">
        <v>12</v>
      </c>
      <c r="C19" s="7" t="s">
        <v>93</v>
      </c>
      <c r="D19" s="55" t="s">
        <v>19</v>
      </c>
      <c r="E19" s="55">
        <v>821</v>
      </c>
      <c r="F19" s="20">
        <v>821</v>
      </c>
      <c r="G19" s="9">
        <f t="shared" si="4"/>
        <v>0</v>
      </c>
      <c r="H19" s="40">
        <v>0</v>
      </c>
      <c r="I19" s="5"/>
      <c r="J19" s="10"/>
      <c r="K19" s="10"/>
      <c r="L19" s="1"/>
    </row>
    <row r="20" spans="1:12" ht="26.25" x14ac:dyDescent="0.2">
      <c r="A20" s="16">
        <v>606</v>
      </c>
      <c r="B20" s="35" t="s">
        <v>12</v>
      </c>
      <c r="C20" s="7" t="s">
        <v>45</v>
      </c>
      <c r="D20" s="55" t="s">
        <v>19</v>
      </c>
      <c r="E20" s="55">
        <v>214254</v>
      </c>
      <c r="F20" s="40">
        <v>128126</v>
      </c>
      <c r="G20" s="9">
        <f t="shared" si="4"/>
        <v>8930</v>
      </c>
      <c r="H20" s="113">
        <v>5000</v>
      </c>
      <c r="I20" s="5"/>
      <c r="J20" s="10">
        <v>3930</v>
      </c>
      <c r="K20" s="10"/>
      <c r="L20" s="1"/>
    </row>
    <row r="21" spans="1:12" ht="26.25" x14ac:dyDescent="0.2">
      <c r="A21" s="16">
        <v>606</v>
      </c>
      <c r="B21" s="35" t="s">
        <v>12</v>
      </c>
      <c r="C21" s="7" t="s">
        <v>46</v>
      </c>
      <c r="D21" s="55" t="s">
        <v>19</v>
      </c>
      <c r="E21" s="55">
        <f>142924+7000</f>
        <v>149924</v>
      </c>
      <c r="F21" s="20">
        <v>1920</v>
      </c>
      <c r="G21" s="9">
        <f t="shared" si="4"/>
        <v>0</v>
      </c>
      <c r="H21" s="40"/>
      <c r="I21" s="5"/>
      <c r="J21" s="10"/>
      <c r="K21" s="10"/>
      <c r="L21" s="1"/>
    </row>
    <row r="22" spans="1:12" ht="36" x14ac:dyDescent="0.2">
      <c r="A22" s="16">
        <v>606</v>
      </c>
      <c r="B22" s="35" t="s">
        <v>12</v>
      </c>
      <c r="C22" s="7" t="s">
        <v>47</v>
      </c>
      <c r="D22" s="55" t="s">
        <v>19</v>
      </c>
      <c r="E22" s="55">
        <f>414690+11611+F22</f>
        <v>431581</v>
      </c>
      <c r="F22" s="20">
        <v>5280</v>
      </c>
      <c r="G22" s="9">
        <f t="shared" si="4"/>
        <v>0</v>
      </c>
      <c r="H22" s="40"/>
      <c r="I22" s="5"/>
      <c r="J22" s="10"/>
      <c r="K22" s="10"/>
      <c r="L22" s="1"/>
    </row>
    <row r="23" spans="1:12" ht="26.25" x14ac:dyDescent="0.2">
      <c r="A23" s="16">
        <v>606</v>
      </c>
      <c r="B23" s="35" t="s">
        <v>12</v>
      </c>
      <c r="C23" s="7" t="s">
        <v>48</v>
      </c>
      <c r="D23" s="55" t="s">
        <v>19</v>
      </c>
      <c r="E23" s="55">
        <f>671350+18800+F23</f>
        <v>698930</v>
      </c>
      <c r="F23" s="20">
        <v>8780</v>
      </c>
      <c r="G23" s="9">
        <f t="shared" si="4"/>
        <v>0</v>
      </c>
      <c r="H23" s="40"/>
      <c r="I23" s="5"/>
      <c r="J23" s="10"/>
      <c r="K23" s="10"/>
      <c r="L23" s="1"/>
    </row>
    <row r="24" spans="1:12" ht="48" x14ac:dyDescent="0.2">
      <c r="A24" s="16">
        <v>606</v>
      </c>
      <c r="B24" s="35" t="s">
        <v>12</v>
      </c>
      <c r="C24" s="110" t="s">
        <v>49</v>
      </c>
      <c r="D24" s="55" t="s">
        <v>19</v>
      </c>
      <c r="E24" s="55">
        <f>1102556+5500+F24</f>
        <v>1112841</v>
      </c>
      <c r="F24" s="77">
        <v>4785</v>
      </c>
      <c r="G24" s="9">
        <f t="shared" si="4"/>
        <v>4785</v>
      </c>
      <c r="H24" s="77">
        <v>4785</v>
      </c>
      <c r="I24" s="5"/>
      <c r="J24" s="10"/>
      <c r="K24" s="10"/>
      <c r="L24" s="1"/>
    </row>
    <row r="25" spans="1:12" ht="26.25" x14ac:dyDescent="0.2">
      <c r="A25" s="16">
        <v>606</v>
      </c>
      <c r="B25" s="35" t="s">
        <v>12</v>
      </c>
      <c r="C25" s="110" t="s">
        <v>50</v>
      </c>
      <c r="D25" s="55" t="s">
        <v>19</v>
      </c>
      <c r="E25" s="55">
        <f>78904+4000+F25</f>
        <v>83679</v>
      </c>
      <c r="F25" s="77">
        <v>775</v>
      </c>
      <c r="G25" s="9">
        <f t="shared" si="4"/>
        <v>775</v>
      </c>
      <c r="H25" s="77">
        <v>775</v>
      </c>
      <c r="I25" s="5"/>
      <c r="J25" s="10"/>
      <c r="K25" s="10"/>
      <c r="L25" s="1"/>
    </row>
    <row r="26" spans="1:12" ht="26.25" x14ac:dyDescent="0.2">
      <c r="A26" s="16">
        <v>606</v>
      </c>
      <c r="B26" s="35" t="s">
        <v>12</v>
      </c>
      <c r="C26" s="110" t="s">
        <v>51</v>
      </c>
      <c r="D26" s="55" t="s">
        <v>19</v>
      </c>
      <c r="E26" s="55">
        <f>199510+F26+9000</f>
        <v>209510</v>
      </c>
      <c r="F26" s="77">
        <v>1000</v>
      </c>
      <c r="G26" s="9">
        <f t="shared" si="4"/>
        <v>1000</v>
      </c>
      <c r="H26" s="77">
        <v>1000</v>
      </c>
      <c r="I26" s="5"/>
      <c r="J26" s="10"/>
      <c r="K26" s="10"/>
      <c r="L26" s="1"/>
    </row>
    <row r="27" spans="1:12" ht="26.25" x14ac:dyDescent="0.2">
      <c r="A27" s="16">
        <v>606</v>
      </c>
      <c r="B27" s="35" t="s">
        <v>12</v>
      </c>
      <c r="C27" s="110" t="s">
        <v>98</v>
      </c>
      <c r="D27" s="55" t="s">
        <v>19</v>
      </c>
      <c r="E27" s="55">
        <f>111786+F27</f>
        <v>111786</v>
      </c>
      <c r="F27" s="77"/>
      <c r="G27" s="9">
        <f t="shared" si="4"/>
        <v>111786</v>
      </c>
      <c r="H27" s="77">
        <v>111786</v>
      </c>
      <c r="I27" s="5"/>
      <c r="J27" s="10"/>
      <c r="K27" s="10"/>
      <c r="L27" s="1"/>
    </row>
    <row r="28" spans="1:12" ht="36" x14ac:dyDescent="0.2">
      <c r="A28" s="16">
        <v>606</v>
      </c>
      <c r="B28" s="35" t="s">
        <v>12</v>
      </c>
      <c r="C28" s="110" t="s">
        <v>52</v>
      </c>
      <c r="D28" s="55" t="s">
        <v>19</v>
      </c>
      <c r="E28" s="55">
        <f>986129+40000+F28</f>
        <v>1030364</v>
      </c>
      <c r="F28" s="77">
        <v>4235</v>
      </c>
      <c r="G28" s="9">
        <f t="shared" si="4"/>
        <v>4235</v>
      </c>
      <c r="H28" s="77">
        <f>[1]Лист2!D20/2</f>
        <v>4235</v>
      </c>
      <c r="I28" s="5"/>
      <c r="J28" s="10"/>
      <c r="K28" s="10"/>
      <c r="L28" s="1"/>
    </row>
    <row r="29" spans="1:12" ht="26.25" x14ac:dyDescent="0.2">
      <c r="A29" s="16">
        <v>606</v>
      </c>
      <c r="B29" s="35" t="s">
        <v>12</v>
      </c>
      <c r="C29" s="110" t="s">
        <v>53</v>
      </c>
      <c r="D29" s="55" t="s">
        <v>19</v>
      </c>
      <c r="E29" s="55">
        <f>86425+4500+F29</f>
        <v>91535</v>
      </c>
      <c r="F29" s="77">
        <v>610</v>
      </c>
      <c r="G29" s="9">
        <f t="shared" si="4"/>
        <v>610</v>
      </c>
      <c r="H29" s="77">
        <f>[1]Лист2!D22/2</f>
        <v>610</v>
      </c>
      <c r="I29" s="5"/>
      <c r="J29" s="10"/>
      <c r="K29" s="10"/>
      <c r="L29" s="1"/>
    </row>
    <row r="30" spans="1:12" ht="26.25" x14ac:dyDescent="0.2">
      <c r="A30" s="16">
        <v>606</v>
      </c>
      <c r="B30" s="35" t="s">
        <v>12</v>
      </c>
      <c r="C30" s="110" t="s">
        <v>54</v>
      </c>
      <c r="D30" s="55" t="s">
        <v>19</v>
      </c>
      <c r="E30" s="55">
        <f>148399+7000+F30</f>
        <v>156189</v>
      </c>
      <c r="F30" s="77">
        <v>790</v>
      </c>
      <c r="G30" s="9">
        <f t="shared" si="4"/>
        <v>790</v>
      </c>
      <c r="H30" s="77">
        <f>[1]Лист2!D23/2</f>
        <v>790</v>
      </c>
      <c r="I30" s="5"/>
      <c r="J30" s="10"/>
      <c r="K30" s="10"/>
      <c r="L30" s="1"/>
    </row>
    <row r="31" spans="1:12" ht="26.25" x14ac:dyDescent="0.2">
      <c r="A31" s="16">
        <v>606</v>
      </c>
      <c r="B31" s="35" t="s">
        <v>12</v>
      </c>
      <c r="C31" s="110" t="s">
        <v>55</v>
      </c>
      <c r="D31" s="55" t="s">
        <v>19</v>
      </c>
      <c r="E31" s="55">
        <f>86230+4800+F31</f>
        <v>91805</v>
      </c>
      <c r="F31" s="77">
        <v>775</v>
      </c>
      <c r="G31" s="9">
        <f t="shared" si="4"/>
        <v>91805</v>
      </c>
      <c r="H31" s="77">
        <v>91805</v>
      </c>
      <c r="I31" s="5"/>
      <c r="J31" s="10"/>
      <c r="K31" s="10"/>
      <c r="L31" s="1"/>
    </row>
    <row r="32" spans="1:12" x14ac:dyDescent="0.2">
      <c r="A32" s="16"/>
      <c r="B32" s="35"/>
      <c r="C32" s="110"/>
      <c r="D32" s="55"/>
      <c r="E32" s="55"/>
      <c r="F32" s="77"/>
      <c r="G32" s="9">
        <f t="shared" si="4"/>
        <v>0</v>
      </c>
      <c r="H32" s="77"/>
      <c r="I32" s="5"/>
      <c r="J32" s="10"/>
      <c r="K32" s="10"/>
      <c r="L32" s="1"/>
    </row>
    <row r="33" spans="1:12" ht="36" x14ac:dyDescent="0.2">
      <c r="A33" s="41"/>
      <c r="B33" s="42"/>
      <c r="C33" s="111" t="s">
        <v>56</v>
      </c>
      <c r="D33" s="57"/>
      <c r="E33" s="57"/>
      <c r="F33" s="5">
        <v>0</v>
      </c>
      <c r="G33" s="9">
        <f t="shared" si="4"/>
        <v>0</v>
      </c>
      <c r="H33" s="5"/>
      <c r="I33" s="5"/>
      <c r="J33" s="10"/>
      <c r="K33" s="10"/>
      <c r="L33" s="1"/>
    </row>
    <row r="34" spans="1:12" ht="36" x14ac:dyDescent="0.2">
      <c r="A34" s="16">
        <v>606</v>
      </c>
      <c r="B34" s="35" t="s">
        <v>12</v>
      </c>
      <c r="C34" s="7" t="s">
        <v>57</v>
      </c>
      <c r="D34" s="55" t="s">
        <v>85</v>
      </c>
      <c r="E34" s="13">
        <f>420905+21000+F34</f>
        <v>448474</v>
      </c>
      <c r="F34" s="5">
        <v>6569</v>
      </c>
      <c r="G34" s="9">
        <f t="shared" si="4"/>
        <v>0</v>
      </c>
      <c r="H34" s="5"/>
      <c r="I34" s="5"/>
      <c r="J34" s="10"/>
      <c r="K34" s="10"/>
      <c r="L34" s="1"/>
    </row>
    <row r="35" spans="1:12" ht="26.25" x14ac:dyDescent="0.25">
      <c r="A35" s="16">
        <v>606</v>
      </c>
      <c r="B35" s="35" t="s">
        <v>12</v>
      </c>
      <c r="C35" s="7" t="s">
        <v>58</v>
      </c>
      <c r="D35" s="55" t="s">
        <v>85</v>
      </c>
      <c r="E35" s="13">
        <f>82192+4000+F35</f>
        <v>87859</v>
      </c>
      <c r="F35" s="5">
        <v>1667</v>
      </c>
      <c r="G35" s="9">
        <f t="shared" si="4"/>
        <v>0</v>
      </c>
      <c r="H35" s="5"/>
      <c r="I35" s="5"/>
      <c r="J35" s="7"/>
      <c r="K35" s="5"/>
      <c r="L35" s="10"/>
    </row>
    <row r="36" spans="1:12" ht="26.25" x14ac:dyDescent="0.2">
      <c r="A36" s="16">
        <v>606</v>
      </c>
      <c r="B36" s="35" t="s">
        <v>12</v>
      </c>
      <c r="C36" s="7" t="s">
        <v>59</v>
      </c>
      <c r="D36" s="55" t="s">
        <v>85</v>
      </c>
      <c r="E36" s="13">
        <f>117658+6500+F36</f>
        <v>125396</v>
      </c>
      <c r="F36" s="5">
        <v>1238</v>
      </c>
      <c r="G36" s="9">
        <f t="shared" si="4"/>
        <v>0</v>
      </c>
      <c r="H36" s="5"/>
      <c r="I36" s="5"/>
      <c r="J36" s="10"/>
      <c r="K36" s="10"/>
      <c r="L36" s="1"/>
    </row>
    <row r="37" spans="1:12" ht="26.25" x14ac:dyDescent="0.2">
      <c r="A37" s="16">
        <v>606</v>
      </c>
      <c r="B37" s="35" t="s">
        <v>12</v>
      </c>
      <c r="C37" s="43" t="s">
        <v>60</v>
      </c>
      <c r="D37" s="55" t="s">
        <v>85</v>
      </c>
      <c r="E37" s="55">
        <f>747548+36000+F37</f>
        <v>785348</v>
      </c>
      <c r="F37" s="5">
        <v>1800</v>
      </c>
      <c r="G37" s="9">
        <f t="shared" si="4"/>
        <v>1800</v>
      </c>
      <c r="H37" s="5">
        <f>[1]Лист2!D27/2</f>
        <v>1800</v>
      </c>
      <c r="I37" s="5"/>
      <c r="J37" s="10"/>
      <c r="K37" s="10"/>
      <c r="L37" s="1"/>
    </row>
    <row r="38" spans="1:12" ht="36" x14ac:dyDescent="0.2">
      <c r="A38" s="16">
        <v>606</v>
      </c>
      <c r="B38" s="35" t="s">
        <v>12</v>
      </c>
      <c r="C38" s="43" t="s">
        <v>61</v>
      </c>
      <c r="D38" s="55" t="s">
        <v>85</v>
      </c>
      <c r="E38" s="55">
        <f>362752+18000+F38</f>
        <v>383767</v>
      </c>
      <c r="F38" s="5">
        <v>3015</v>
      </c>
      <c r="G38" s="9">
        <f t="shared" si="4"/>
        <v>3015</v>
      </c>
      <c r="H38" s="5">
        <f>[1]Лист2!D28/2</f>
        <v>3015</v>
      </c>
      <c r="I38" s="5"/>
      <c r="J38" s="10"/>
      <c r="K38" s="10"/>
      <c r="L38" s="1"/>
    </row>
    <row r="39" spans="1:12" ht="26.25" x14ac:dyDescent="0.2">
      <c r="A39" s="16">
        <v>606</v>
      </c>
      <c r="B39" s="35" t="s">
        <v>12</v>
      </c>
      <c r="C39" s="43" t="s">
        <v>62</v>
      </c>
      <c r="D39" s="55" t="s">
        <v>85</v>
      </c>
      <c r="E39" s="55">
        <f>339105+18000+F39</f>
        <v>358750</v>
      </c>
      <c r="F39" s="5">
        <v>1645</v>
      </c>
      <c r="G39" s="9">
        <f t="shared" si="4"/>
        <v>1645</v>
      </c>
      <c r="H39" s="5">
        <f>[1]Лист2!D29/2</f>
        <v>1645</v>
      </c>
      <c r="I39" s="5"/>
      <c r="J39" s="10"/>
      <c r="K39" s="10"/>
      <c r="L39" s="1"/>
    </row>
    <row r="40" spans="1:12" ht="36" x14ac:dyDescent="0.2">
      <c r="A40" s="16">
        <v>606</v>
      </c>
      <c r="B40" s="35" t="s">
        <v>12</v>
      </c>
      <c r="C40" s="43" t="s">
        <v>63</v>
      </c>
      <c r="D40" s="55" t="s">
        <v>85</v>
      </c>
      <c r="E40" s="55">
        <f>376900+18000+F40</f>
        <v>396945</v>
      </c>
      <c r="F40" s="5">
        <v>2045</v>
      </c>
      <c r="G40" s="9">
        <f t="shared" si="4"/>
        <v>2045</v>
      </c>
      <c r="H40" s="5">
        <f>[1]Лист2!D30/2</f>
        <v>2045</v>
      </c>
      <c r="I40" s="5"/>
      <c r="J40" s="10"/>
      <c r="K40" s="10"/>
      <c r="L40" s="1"/>
    </row>
    <row r="41" spans="1:12" ht="26.25" x14ac:dyDescent="0.2">
      <c r="A41" s="16">
        <v>606</v>
      </c>
      <c r="B41" s="35" t="s">
        <v>12</v>
      </c>
      <c r="C41" s="43" t="s">
        <v>64</v>
      </c>
      <c r="D41" s="55" t="s">
        <v>85</v>
      </c>
      <c r="E41" s="55">
        <f>97998+5500+F41</f>
        <v>104103</v>
      </c>
      <c r="F41" s="5">
        <v>605</v>
      </c>
      <c r="G41" s="9">
        <f t="shared" si="4"/>
        <v>104103</v>
      </c>
      <c r="H41" s="5">
        <v>104103</v>
      </c>
      <c r="I41" s="5"/>
      <c r="J41" s="10"/>
      <c r="K41" s="10"/>
      <c r="L41" s="1"/>
    </row>
    <row r="42" spans="1:12" ht="26.25" x14ac:dyDescent="0.2">
      <c r="A42" s="16">
        <v>606</v>
      </c>
      <c r="B42" s="35" t="s">
        <v>12</v>
      </c>
      <c r="C42" s="43" t="s">
        <v>65</v>
      </c>
      <c r="D42" s="55" t="s">
        <v>85</v>
      </c>
      <c r="E42" s="55">
        <f>356838+15000+F42</f>
        <v>373968</v>
      </c>
      <c r="F42" s="5">
        <v>2130</v>
      </c>
      <c r="G42" s="9">
        <f t="shared" si="4"/>
        <v>2130</v>
      </c>
      <c r="H42" s="5">
        <f>[1]Лист2!D32/2</f>
        <v>2130</v>
      </c>
      <c r="I42" s="5"/>
      <c r="J42" s="10"/>
      <c r="K42" s="10"/>
      <c r="L42" s="1"/>
    </row>
    <row r="43" spans="1:12" ht="26.25" x14ac:dyDescent="0.2">
      <c r="A43" s="16">
        <v>606</v>
      </c>
      <c r="B43" s="35" t="s">
        <v>12</v>
      </c>
      <c r="C43" s="43" t="s">
        <v>66</v>
      </c>
      <c r="D43" s="55" t="s">
        <v>85</v>
      </c>
      <c r="E43" s="55">
        <f>165182+9000+F43</f>
        <v>175122</v>
      </c>
      <c r="F43" s="5">
        <v>940</v>
      </c>
      <c r="G43" s="9">
        <f t="shared" si="4"/>
        <v>940</v>
      </c>
      <c r="H43" s="5">
        <f>[1]Лист2!D33/2</f>
        <v>940</v>
      </c>
      <c r="I43" s="5"/>
      <c r="J43" s="10"/>
      <c r="K43" s="10"/>
      <c r="L43" s="1"/>
    </row>
    <row r="44" spans="1:12" ht="26.25" x14ac:dyDescent="0.2">
      <c r="A44" s="16">
        <v>606</v>
      </c>
      <c r="B44" s="35" t="s">
        <v>12</v>
      </c>
      <c r="C44" s="43" t="s">
        <v>67</v>
      </c>
      <c r="D44" s="55" t="s">
        <v>85</v>
      </c>
      <c r="E44" s="55">
        <f>145725+9000+F44</f>
        <v>155645</v>
      </c>
      <c r="F44" s="5">
        <v>920</v>
      </c>
      <c r="G44" s="9">
        <f t="shared" si="4"/>
        <v>920</v>
      </c>
      <c r="H44" s="5">
        <f>[1]Лист2!D34/2</f>
        <v>920</v>
      </c>
      <c r="I44" s="5"/>
      <c r="J44" s="10"/>
      <c r="K44" s="10"/>
      <c r="L44" s="1"/>
    </row>
    <row r="45" spans="1:12" ht="26.25" x14ac:dyDescent="0.2">
      <c r="A45" s="16">
        <v>606</v>
      </c>
      <c r="B45" s="35" t="s">
        <v>12</v>
      </c>
      <c r="C45" s="43" t="s">
        <v>68</v>
      </c>
      <c r="D45" s="55" t="s">
        <v>85</v>
      </c>
      <c r="E45" s="55">
        <f>213766+11000+F45</f>
        <v>226666</v>
      </c>
      <c r="F45" s="5">
        <v>1900</v>
      </c>
      <c r="G45" s="9">
        <f t="shared" si="4"/>
        <v>1900</v>
      </c>
      <c r="H45" s="5">
        <f>[1]Лист2!D35/2</f>
        <v>1900</v>
      </c>
      <c r="I45" s="5"/>
      <c r="J45" s="10"/>
      <c r="K45" s="10"/>
      <c r="L45" s="1"/>
    </row>
    <row r="46" spans="1:12" ht="24" x14ac:dyDescent="0.2">
      <c r="A46" s="37"/>
      <c r="B46" s="38"/>
      <c r="C46" s="44" t="s">
        <v>69</v>
      </c>
      <c r="D46" s="56"/>
      <c r="E46" s="56"/>
      <c r="F46" s="20"/>
      <c r="G46" s="9">
        <f t="shared" si="4"/>
        <v>0</v>
      </c>
      <c r="H46" s="20"/>
      <c r="I46" s="5"/>
      <c r="J46" s="10"/>
      <c r="K46" s="10"/>
      <c r="L46" s="1"/>
    </row>
    <row r="47" spans="1:12" ht="26.25" x14ac:dyDescent="0.2">
      <c r="A47" s="16">
        <v>606</v>
      </c>
      <c r="B47" s="35" t="s">
        <v>12</v>
      </c>
      <c r="C47" s="7" t="s">
        <v>70</v>
      </c>
      <c r="D47" s="55" t="s">
        <v>19</v>
      </c>
      <c r="E47" s="13">
        <f>106981+5000+F47</f>
        <v>113561</v>
      </c>
      <c r="F47" s="5">
        <v>1580</v>
      </c>
      <c r="G47" s="9">
        <f t="shared" si="4"/>
        <v>0</v>
      </c>
      <c r="H47" s="5"/>
      <c r="I47" s="5"/>
      <c r="J47" s="10"/>
      <c r="K47" s="10"/>
      <c r="L47" s="1"/>
    </row>
    <row r="48" spans="1:12" ht="36" x14ac:dyDescent="0.2">
      <c r="A48" s="16">
        <v>606</v>
      </c>
      <c r="B48" s="35" t="s">
        <v>12</v>
      </c>
      <c r="C48" s="45" t="s">
        <v>71</v>
      </c>
      <c r="D48" s="55" t="s">
        <v>19</v>
      </c>
      <c r="E48" s="55">
        <f>759378+40000+F48</f>
        <v>802398</v>
      </c>
      <c r="F48" s="20">
        <v>3020</v>
      </c>
      <c r="G48" s="9">
        <f t="shared" si="4"/>
        <v>3020</v>
      </c>
      <c r="H48" s="5">
        <f>[1]Лист2!D38/2</f>
        <v>3020</v>
      </c>
      <c r="I48" s="5"/>
      <c r="J48" s="10"/>
      <c r="K48" s="10"/>
      <c r="L48" s="1"/>
    </row>
    <row r="49" spans="1:12" ht="26.25" x14ac:dyDescent="0.2">
      <c r="A49" s="16">
        <v>606</v>
      </c>
      <c r="B49" s="35" t="s">
        <v>12</v>
      </c>
      <c r="C49" s="45" t="s">
        <v>72</v>
      </c>
      <c r="D49" s="55" t="s">
        <v>19</v>
      </c>
      <c r="E49" s="55">
        <f>204862+10000+F49</f>
        <v>216002</v>
      </c>
      <c r="F49" s="20">
        <v>1140</v>
      </c>
      <c r="G49" s="9">
        <f t="shared" si="4"/>
        <v>1140</v>
      </c>
      <c r="H49" s="5">
        <f>[1]Лист2!D39/2</f>
        <v>1140</v>
      </c>
      <c r="I49" s="5"/>
      <c r="J49" s="10"/>
      <c r="K49" s="10"/>
      <c r="L49" s="1"/>
    </row>
    <row r="50" spans="1:12" ht="48" x14ac:dyDescent="0.2">
      <c r="A50" s="16">
        <v>606</v>
      </c>
      <c r="B50" s="35" t="s">
        <v>12</v>
      </c>
      <c r="C50" s="46" t="s">
        <v>73</v>
      </c>
      <c r="D50" s="55" t="s">
        <v>19</v>
      </c>
      <c r="E50" s="55">
        <f>324156+14000+F50</f>
        <v>339741</v>
      </c>
      <c r="F50" s="20">
        <v>1585</v>
      </c>
      <c r="G50" s="9">
        <f t="shared" si="4"/>
        <v>1585</v>
      </c>
      <c r="H50" s="5">
        <f>[1]Лист2!D40/2</f>
        <v>1585</v>
      </c>
      <c r="I50" s="5"/>
      <c r="J50" s="10"/>
      <c r="K50" s="10"/>
      <c r="L50" s="1"/>
    </row>
    <row r="51" spans="1:12" ht="26.25" x14ac:dyDescent="0.2">
      <c r="A51" s="16">
        <v>606</v>
      </c>
      <c r="B51" s="35" t="s">
        <v>12</v>
      </c>
      <c r="C51" s="45" t="s">
        <v>74</v>
      </c>
      <c r="D51" s="55" t="s">
        <v>19</v>
      </c>
      <c r="E51" s="55">
        <f>80497+4000+F51</f>
        <v>85042</v>
      </c>
      <c r="F51" s="20">
        <v>545</v>
      </c>
      <c r="G51" s="9">
        <f t="shared" si="4"/>
        <v>545</v>
      </c>
      <c r="H51" s="5">
        <f>[1]Лист2!D42/2</f>
        <v>545</v>
      </c>
      <c r="I51" s="5"/>
      <c r="J51" s="10"/>
      <c r="K51" s="10"/>
      <c r="L51" s="1"/>
    </row>
    <row r="52" spans="1:12" ht="26.25" x14ac:dyDescent="0.2">
      <c r="A52" s="16">
        <v>606</v>
      </c>
      <c r="B52" s="35" t="s">
        <v>12</v>
      </c>
      <c r="C52" s="45" t="s">
        <v>92</v>
      </c>
      <c r="D52" s="55" t="s">
        <v>19</v>
      </c>
      <c r="E52" s="55">
        <f>268370+13000+F52</f>
        <v>282240</v>
      </c>
      <c r="F52" s="20">
        <v>870</v>
      </c>
      <c r="G52" s="9">
        <f t="shared" si="4"/>
        <v>870</v>
      </c>
      <c r="H52" s="5">
        <f>[1]Лист2!D43/2</f>
        <v>870</v>
      </c>
      <c r="I52" s="5"/>
      <c r="J52" s="10"/>
      <c r="K52" s="10"/>
      <c r="L52" s="1"/>
    </row>
    <row r="53" spans="1:12" ht="26.25" x14ac:dyDescent="0.25">
      <c r="A53" s="16">
        <v>606</v>
      </c>
      <c r="B53" s="35" t="s">
        <v>12</v>
      </c>
      <c r="C53" s="46" t="s">
        <v>75</v>
      </c>
      <c r="D53" s="55" t="s">
        <v>19</v>
      </c>
      <c r="E53" s="55">
        <f>252595+13000+F53</f>
        <v>266920</v>
      </c>
      <c r="F53" s="20">
        <v>1325</v>
      </c>
      <c r="G53" s="9">
        <f t="shared" si="4"/>
        <v>1325</v>
      </c>
      <c r="H53" s="5">
        <f>[1]Лист2!D44/2</f>
        <v>1325</v>
      </c>
      <c r="I53" s="47"/>
      <c r="J53" s="47"/>
      <c r="K53" s="47"/>
      <c r="L53" s="47"/>
    </row>
    <row r="54" spans="1:12" ht="36" x14ac:dyDescent="0.2">
      <c r="A54" s="16">
        <v>606</v>
      </c>
      <c r="B54" s="35" t="s">
        <v>12</v>
      </c>
      <c r="C54" s="45" t="s">
        <v>76</v>
      </c>
      <c r="D54" s="55" t="s">
        <v>19</v>
      </c>
      <c r="E54" s="55">
        <f>278085+15000+F54</f>
        <v>294655</v>
      </c>
      <c r="F54" s="20">
        <v>1570</v>
      </c>
      <c r="G54" s="9">
        <f t="shared" si="4"/>
        <v>1570</v>
      </c>
      <c r="H54" s="5">
        <f>[1]Лист2!D46/2</f>
        <v>1570</v>
      </c>
      <c r="I54" s="5"/>
      <c r="J54" s="10"/>
      <c r="K54" s="10"/>
      <c r="L54" s="1"/>
    </row>
    <row r="55" spans="1:12" ht="26.25" x14ac:dyDescent="0.2">
      <c r="A55" s="16">
        <v>606</v>
      </c>
      <c r="B55" s="35" t="s">
        <v>12</v>
      </c>
      <c r="C55" s="45" t="s">
        <v>77</v>
      </c>
      <c r="D55" s="55" t="s">
        <v>91</v>
      </c>
      <c r="E55" s="55">
        <f>219682+12000+F55</f>
        <v>232912</v>
      </c>
      <c r="F55" s="20">
        <v>1230</v>
      </c>
      <c r="G55" s="9">
        <f t="shared" si="4"/>
        <v>1230</v>
      </c>
      <c r="H55" s="5">
        <f>[1]Лист2!D47/2</f>
        <v>1230</v>
      </c>
      <c r="I55" s="5"/>
      <c r="J55" s="10"/>
      <c r="K55" s="10"/>
      <c r="L55" s="1"/>
    </row>
    <row r="56" spans="1:12" ht="48" x14ac:dyDescent="0.2">
      <c r="A56" s="16">
        <v>606</v>
      </c>
      <c r="B56" s="35" t="s">
        <v>12</v>
      </c>
      <c r="C56" s="46" t="s">
        <v>78</v>
      </c>
      <c r="D56" s="55" t="s">
        <v>85</v>
      </c>
      <c r="E56" s="55">
        <f>266773+13000+F56</f>
        <v>281088</v>
      </c>
      <c r="F56" s="20">
        <v>1315</v>
      </c>
      <c r="G56" s="9">
        <f t="shared" si="4"/>
        <v>1315</v>
      </c>
      <c r="H56" s="5">
        <f>[1]Лист2!D48/2</f>
        <v>1315</v>
      </c>
      <c r="I56" s="5"/>
      <c r="J56" s="10"/>
      <c r="K56" s="10"/>
      <c r="L56" s="1"/>
    </row>
    <row r="57" spans="1:12" ht="36" x14ac:dyDescent="0.2">
      <c r="A57" s="16">
        <v>606</v>
      </c>
      <c r="B57" s="35" t="s">
        <v>12</v>
      </c>
      <c r="C57" s="46" t="s">
        <v>96</v>
      </c>
      <c r="D57" s="55" t="s">
        <v>85</v>
      </c>
      <c r="E57" s="55">
        <f>55103+4000+2000</f>
        <v>61103</v>
      </c>
      <c r="F57" s="20"/>
      <c r="G57" s="9">
        <f t="shared" si="4"/>
        <v>61103</v>
      </c>
      <c r="H57" s="5">
        <v>61103</v>
      </c>
      <c r="I57" s="5"/>
      <c r="J57" s="10"/>
      <c r="K57" s="10"/>
      <c r="L57" s="1"/>
    </row>
    <row r="58" spans="1:12" ht="26.25" x14ac:dyDescent="0.2">
      <c r="A58" s="16">
        <v>619</v>
      </c>
      <c r="B58" s="12" t="s">
        <v>12</v>
      </c>
      <c r="C58" s="103" t="s">
        <v>21</v>
      </c>
      <c r="D58" s="13" t="s">
        <v>91</v>
      </c>
      <c r="E58" s="13">
        <v>45000</v>
      </c>
      <c r="F58" s="22"/>
      <c r="G58" s="9">
        <f t="shared" si="4"/>
        <v>15000</v>
      </c>
      <c r="H58" s="22">
        <v>15000</v>
      </c>
      <c r="I58" s="5"/>
      <c r="J58" s="36"/>
      <c r="K58" s="5"/>
      <c r="L58" s="1"/>
    </row>
    <row r="59" spans="1:12" ht="61.9" customHeight="1" x14ac:dyDescent="0.25">
      <c r="A59" s="81"/>
      <c r="B59" s="85"/>
      <c r="C59" s="52" t="s">
        <v>89</v>
      </c>
      <c r="D59" s="95"/>
      <c r="E59" s="95"/>
      <c r="F59" s="96"/>
      <c r="G59" s="97">
        <v>0</v>
      </c>
      <c r="H59" s="96">
        <v>0</v>
      </c>
      <c r="I59" s="96">
        <f>I66</f>
        <v>0</v>
      </c>
      <c r="J59" s="96">
        <f>J66</f>
        <v>0</v>
      </c>
      <c r="K59" s="96">
        <f>K66</f>
        <v>0</v>
      </c>
      <c r="L59" s="96">
        <f>L66</f>
        <v>0</v>
      </c>
    </row>
    <row r="60" spans="1:12" ht="21.75" customHeight="1" x14ac:dyDescent="0.2">
      <c r="A60" s="12"/>
      <c r="B60" s="32"/>
      <c r="C60" s="24"/>
      <c r="D60" s="54"/>
      <c r="E60" s="54"/>
      <c r="F60" s="5"/>
      <c r="G60" s="9"/>
      <c r="H60" s="5"/>
      <c r="I60" s="5"/>
      <c r="J60" s="10"/>
      <c r="K60" s="10"/>
      <c r="L60" s="1"/>
    </row>
    <row r="61" spans="1:12" x14ac:dyDescent="0.25">
      <c r="A61" s="81"/>
      <c r="B61" s="85"/>
      <c r="C61" s="52" t="s">
        <v>100</v>
      </c>
      <c r="D61" s="95"/>
      <c r="E61" s="95">
        <v>119400</v>
      </c>
      <c r="F61" s="96"/>
      <c r="G61" s="97">
        <v>47200</v>
      </c>
      <c r="H61" s="96">
        <v>47200</v>
      </c>
      <c r="I61" s="96">
        <f>I68</f>
        <v>0</v>
      </c>
      <c r="J61" s="96">
        <f>J68</f>
        <v>0</v>
      </c>
      <c r="K61" s="96">
        <f>K68</f>
        <v>0</v>
      </c>
      <c r="L61" s="96">
        <f>L68</f>
        <v>0</v>
      </c>
    </row>
    <row r="62" spans="1:12" ht="41.25" customHeight="1" x14ac:dyDescent="0.2">
      <c r="A62" s="12">
        <v>832</v>
      </c>
      <c r="B62" s="35" t="s">
        <v>12</v>
      </c>
      <c r="C62" s="21" t="s">
        <v>86</v>
      </c>
      <c r="D62" s="54" t="s">
        <v>85</v>
      </c>
      <c r="E62" s="94">
        <v>27800</v>
      </c>
      <c r="F62" s="5"/>
      <c r="G62" s="9">
        <f>H62+I62+J62+K62+L62</f>
        <v>13900</v>
      </c>
      <c r="H62" s="4">
        <v>13900</v>
      </c>
      <c r="I62" s="5"/>
      <c r="J62" s="10"/>
      <c r="K62" s="15"/>
      <c r="L62" s="1"/>
    </row>
    <row r="63" spans="1:12" ht="37.5" customHeight="1" x14ac:dyDescent="0.2">
      <c r="A63" s="12">
        <v>832</v>
      </c>
      <c r="B63" s="35" t="s">
        <v>12</v>
      </c>
      <c r="C63" s="26" t="s">
        <v>87</v>
      </c>
      <c r="D63" s="54" t="s">
        <v>85</v>
      </c>
      <c r="E63" s="94">
        <v>7200</v>
      </c>
      <c r="F63" s="5"/>
      <c r="G63" s="9">
        <f t="shared" ref="G63:G65" si="5">H63+I63+J63+K63+L63</f>
        <v>3600</v>
      </c>
      <c r="H63" s="4">
        <v>3600</v>
      </c>
      <c r="I63" s="5"/>
      <c r="J63" s="10"/>
      <c r="K63" s="15"/>
      <c r="L63" s="1"/>
    </row>
    <row r="64" spans="1:12" ht="45" customHeight="1" x14ac:dyDescent="0.2">
      <c r="A64" s="12">
        <v>832</v>
      </c>
      <c r="B64" s="35" t="s">
        <v>12</v>
      </c>
      <c r="C64" s="26" t="s">
        <v>101</v>
      </c>
      <c r="D64" s="54" t="s">
        <v>85</v>
      </c>
      <c r="E64" s="94">
        <v>15600</v>
      </c>
      <c r="F64" s="5"/>
      <c r="G64" s="9">
        <f t="shared" si="5"/>
        <v>7800</v>
      </c>
      <c r="H64" s="4">
        <v>7800</v>
      </c>
      <c r="I64" s="5"/>
      <c r="J64" s="10"/>
      <c r="K64" s="15"/>
      <c r="L64" s="1"/>
    </row>
    <row r="65" spans="1:12" ht="26.25" x14ac:dyDescent="0.2">
      <c r="A65" s="16">
        <v>832</v>
      </c>
      <c r="B65" s="35" t="s">
        <v>12</v>
      </c>
      <c r="C65" s="26" t="s">
        <v>88</v>
      </c>
      <c r="D65" s="54" t="s">
        <v>85</v>
      </c>
      <c r="E65" s="101">
        <v>3800</v>
      </c>
      <c r="F65" s="5"/>
      <c r="G65" s="9">
        <f t="shared" si="5"/>
        <v>1900</v>
      </c>
      <c r="H65" s="5">
        <v>1900</v>
      </c>
      <c r="I65" s="5"/>
      <c r="J65" s="19"/>
      <c r="K65" s="10"/>
      <c r="L65" s="1"/>
    </row>
    <row r="66" spans="1:12" ht="33" customHeight="1" x14ac:dyDescent="0.2">
      <c r="A66" s="16">
        <v>898</v>
      </c>
      <c r="B66" s="35" t="s">
        <v>12</v>
      </c>
      <c r="C66" s="103" t="s">
        <v>90</v>
      </c>
      <c r="D66" s="13" t="s">
        <v>91</v>
      </c>
      <c r="E66" s="13">
        <v>65000</v>
      </c>
      <c r="F66" s="22"/>
      <c r="G66" s="9">
        <f t="shared" si="4"/>
        <v>20000</v>
      </c>
      <c r="H66" s="22">
        <f>15000+5000</f>
        <v>20000</v>
      </c>
      <c r="I66" s="5"/>
      <c r="J66" s="36"/>
      <c r="K66" s="5"/>
      <c r="L66" s="1"/>
    </row>
    <row r="67" spans="1:12" ht="18.600000000000001" customHeight="1" x14ac:dyDescent="0.25">
      <c r="A67" s="79"/>
      <c r="B67" s="70"/>
      <c r="C67" s="27" t="s">
        <v>22</v>
      </c>
      <c r="D67" s="80"/>
      <c r="E67" s="80"/>
      <c r="F67" s="23"/>
      <c r="G67" s="114">
        <f>G68+G71+G73+G76</f>
        <v>47947</v>
      </c>
      <c r="H67" s="23">
        <f>H68+H71+H73+H76</f>
        <v>46947</v>
      </c>
      <c r="I67" s="23">
        <f>I68+I71+I73+I76</f>
        <v>0</v>
      </c>
      <c r="J67" s="23">
        <f>J76</f>
        <v>1000</v>
      </c>
      <c r="K67" s="23">
        <f>K68+K73+K76+K83+K71</f>
        <v>0</v>
      </c>
      <c r="L67" s="23">
        <f>L68+L73+L76+L83+L71</f>
        <v>0</v>
      </c>
    </row>
    <row r="68" spans="1:12" ht="27" customHeight="1" x14ac:dyDescent="0.25">
      <c r="A68" s="81"/>
      <c r="B68" s="81"/>
      <c r="C68" s="49" t="s">
        <v>23</v>
      </c>
      <c r="D68" s="49"/>
      <c r="E68" s="49"/>
      <c r="F68" s="74">
        <f t="shared" ref="F68" si="6">F69+F70</f>
        <v>0</v>
      </c>
      <c r="G68" s="107">
        <f>G69+G70</f>
        <v>0</v>
      </c>
      <c r="H68" s="74">
        <f t="shared" ref="H68:L68" si="7">H69+H70</f>
        <v>0</v>
      </c>
      <c r="I68" s="74">
        <f t="shared" si="7"/>
        <v>0</v>
      </c>
      <c r="J68" s="74">
        <f t="shared" si="7"/>
        <v>0</v>
      </c>
      <c r="K68" s="74">
        <f t="shared" si="7"/>
        <v>0</v>
      </c>
      <c r="L68" s="74">
        <f t="shared" si="7"/>
        <v>0</v>
      </c>
    </row>
    <row r="69" spans="1:12" ht="17.45" customHeight="1" x14ac:dyDescent="0.2">
      <c r="A69" s="12"/>
      <c r="B69" s="32"/>
      <c r="C69" s="24"/>
      <c r="D69" s="54"/>
      <c r="E69" s="54"/>
      <c r="F69" s="5"/>
      <c r="G69" s="9"/>
      <c r="H69" s="5"/>
      <c r="I69" s="5"/>
      <c r="J69" s="10"/>
      <c r="K69" s="10"/>
      <c r="L69" s="1"/>
    </row>
    <row r="70" spans="1:12" x14ac:dyDescent="0.25">
      <c r="A70" s="12"/>
      <c r="B70" s="50"/>
      <c r="C70" s="24"/>
      <c r="D70" s="54"/>
      <c r="E70" s="54"/>
      <c r="F70" s="5"/>
      <c r="G70" s="9"/>
      <c r="H70" s="5"/>
      <c r="I70" s="5"/>
      <c r="J70" s="10"/>
      <c r="K70" s="10"/>
      <c r="L70" s="58"/>
    </row>
    <row r="71" spans="1:12" x14ac:dyDescent="0.25">
      <c r="A71" s="82"/>
      <c r="B71" s="81"/>
      <c r="C71" s="49" t="s">
        <v>24</v>
      </c>
      <c r="D71" s="49"/>
      <c r="E71" s="49"/>
      <c r="F71" s="74">
        <f t="shared" ref="F71" si="8">SUM(F72:F72)</f>
        <v>0</v>
      </c>
      <c r="G71" s="74">
        <f t="shared" ref="G71:L71" si="9">SUM(G72:G72)</f>
        <v>0</v>
      </c>
      <c r="H71" s="74">
        <f t="shared" si="9"/>
        <v>0</v>
      </c>
      <c r="I71" s="74">
        <f t="shared" si="9"/>
        <v>0</v>
      </c>
      <c r="J71" s="74">
        <f t="shared" si="9"/>
        <v>0</v>
      </c>
      <c r="K71" s="74">
        <f t="shared" si="9"/>
        <v>0</v>
      </c>
      <c r="L71" s="74">
        <f t="shared" si="9"/>
        <v>0</v>
      </c>
    </row>
    <row r="72" spans="1:12" x14ac:dyDescent="0.25">
      <c r="A72" s="12"/>
      <c r="B72" s="32"/>
      <c r="C72" s="25"/>
      <c r="D72" s="54"/>
      <c r="E72" s="54"/>
      <c r="F72" s="8"/>
      <c r="G72" s="83"/>
      <c r="H72" s="8"/>
      <c r="I72" s="8"/>
      <c r="J72" s="8"/>
      <c r="K72" s="8"/>
      <c r="L72" s="7"/>
    </row>
    <row r="73" spans="1:12" x14ac:dyDescent="0.25">
      <c r="A73" s="72"/>
      <c r="B73" s="72"/>
      <c r="C73" s="31" t="s">
        <v>11</v>
      </c>
      <c r="D73" s="76"/>
      <c r="E73" s="76"/>
      <c r="F73" s="74">
        <f t="shared" ref="F73:L73" si="10">F74+F75</f>
        <v>0</v>
      </c>
      <c r="G73" s="74">
        <f t="shared" si="10"/>
        <v>0</v>
      </c>
      <c r="H73" s="74">
        <f t="shared" si="10"/>
        <v>0</v>
      </c>
      <c r="I73" s="74">
        <f t="shared" si="10"/>
        <v>0</v>
      </c>
      <c r="J73" s="74">
        <f t="shared" si="10"/>
        <v>0</v>
      </c>
      <c r="K73" s="74">
        <f t="shared" si="10"/>
        <v>0</v>
      </c>
      <c r="L73" s="74">
        <f t="shared" si="10"/>
        <v>0</v>
      </c>
    </row>
    <row r="74" spans="1:12" x14ac:dyDescent="0.2">
      <c r="A74" s="12"/>
      <c r="B74" s="32"/>
      <c r="C74" s="26"/>
      <c r="D74" s="54"/>
      <c r="E74" s="54"/>
      <c r="F74" s="5"/>
      <c r="G74" s="9"/>
      <c r="H74" s="5"/>
      <c r="I74" s="5"/>
      <c r="J74" s="10"/>
      <c r="K74" s="10"/>
      <c r="L74" s="1"/>
    </row>
    <row r="75" spans="1:12" x14ac:dyDescent="0.2">
      <c r="A75" s="12"/>
      <c r="B75" s="32"/>
      <c r="C75" s="25"/>
      <c r="D75" s="54"/>
      <c r="E75" s="54"/>
      <c r="F75" s="5"/>
      <c r="G75" s="9"/>
      <c r="H75" s="5"/>
      <c r="I75" s="5"/>
      <c r="J75" s="10"/>
      <c r="K75" s="10"/>
      <c r="L75" s="1"/>
    </row>
    <row r="76" spans="1:12" ht="36" x14ac:dyDescent="0.25">
      <c r="A76" s="34"/>
      <c r="B76" s="81"/>
      <c r="C76" s="34" t="s">
        <v>18</v>
      </c>
      <c r="D76" s="49"/>
      <c r="E76" s="49"/>
      <c r="F76" s="74"/>
      <c r="G76" s="74">
        <f>G77+G78+G79+G80+G81</f>
        <v>47947</v>
      </c>
      <c r="H76" s="74">
        <f t="shared" ref="H76:L76" si="11">SUM(H77:H81)</f>
        <v>46947</v>
      </c>
      <c r="I76" s="74">
        <f t="shared" si="11"/>
        <v>0</v>
      </c>
      <c r="J76" s="74">
        <f t="shared" si="11"/>
        <v>1000</v>
      </c>
      <c r="K76" s="74">
        <f t="shared" si="11"/>
        <v>0</v>
      </c>
      <c r="L76" s="74">
        <f t="shared" si="11"/>
        <v>0</v>
      </c>
    </row>
    <row r="77" spans="1:12" ht="45" customHeight="1" x14ac:dyDescent="0.2">
      <c r="A77" s="16">
        <v>603</v>
      </c>
      <c r="B77" s="35" t="s">
        <v>26</v>
      </c>
      <c r="C77" s="24" t="s">
        <v>27</v>
      </c>
      <c r="D77" s="55" t="s">
        <v>28</v>
      </c>
      <c r="E77" s="4">
        <v>91200</v>
      </c>
      <c r="F77" s="17">
        <v>37555</v>
      </c>
      <c r="G77" s="51">
        <f>H77+J77+K77+L77</f>
        <v>45947</v>
      </c>
      <c r="H77" s="104">
        <f>26645+18008-5000+6294</f>
        <v>45947</v>
      </c>
      <c r="I77" s="5"/>
      <c r="J77" s="10"/>
      <c r="K77" s="10"/>
      <c r="L77" s="59"/>
    </row>
    <row r="78" spans="1:12" ht="39" customHeight="1" x14ac:dyDescent="0.2">
      <c r="A78" s="16">
        <v>603</v>
      </c>
      <c r="B78" s="35" t="s">
        <v>26</v>
      </c>
      <c r="C78" s="103" t="s">
        <v>94</v>
      </c>
      <c r="D78" s="54" t="s">
        <v>28</v>
      </c>
      <c r="E78" s="4">
        <v>32400</v>
      </c>
      <c r="F78" s="5">
        <v>32400</v>
      </c>
      <c r="G78" s="51">
        <f t="shared" ref="G78:G81" si="12">H78+J78+K78+L78</f>
        <v>0</v>
      </c>
      <c r="H78" s="5"/>
      <c r="I78" s="5"/>
      <c r="J78" s="10"/>
      <c r="K78" s="10"/>
      <c r="L78" s="60"/>
    </row>
    <row r="79" spans="1:12" ht="60" x14ac:dyDescent="0.2">
      <c r="A79" s="16">
        <v>626</v>
      </c>
      <c r="B79" s="35" t="s">
        <v>26</v>
      </c>
      <c r="C79" s="7" t="s">
        <v>29</v>
      </c>
      <c r="D79" s="55" t="s">
        <v>28</v>
      </c>
      <c r="E79" s="17">
        <v>63600</v>
      </c>
      <c r="F79" s="17">
        <v>63600</v>
      </c>
      <c r="G79" s="51">
        <f t="shared" si="12"/>
        <v>0</v>
      </c>
      <c r="H79" s="17"/>
      <c r="I79" s="5"/>
      <c r="J79" s="10"/>
      <c r="K79" s="10"/>
      <c r="L79" s="59"/>
    </row>
    <row r="80" spans="1:12" ht="26.25" x14ac:dyDescent="0.2">
      <c r="A80" s="2">
        <v>623</v>
      </c>
      <c r="B80" s="32" t="s">
        <v>26</v>
      </c>
      <c r="C80" s="102" t="s">
        <v>97</v>
      </c>
      <c r="D80" s="94" t="s">
        <v>20</v>
      </c>
      <c r="E80" s="112">
        <v>85000</v>
      </c>
      <c r="F80" s="5"/>
      <c r="G80" s="51">
        <f t="shared" si="12"/>
        <v>2000</v>
      </c>
      <c r="H80" s="5">
        <v>1000</v>
      </c>
      <c r="I80" s="5"/>
      <c r="J80" s="10">
        <v>1000</v>
      </c>
      <c r="K80" s="10"/>
      <c r="L80" s="60"/>
    </row>
    <row r="81" spans="1:13" s="78" customFormat="1" ht="26.25" x14ac:dyDescent="0.2">
      <c r="A81" s="2">
        <v>622</v>
      </c>
      <c r="B81" s="32" t="s">
        <v>25</v>
      </c>
      <c r="C81" s="48" t="s">
        <v>95</v>
      </c>
      <c r="D81" s="94" t="s">
        <v>13</v>
      </c>
      <c r="E81" s="36">
        <v>54000</v>
      </c>
      <c r="F81" s="4"/>
      <c r="G81" s="51">
        <f t="shared" si="12"/>
        <v>0</v>
      </c>
      <c r="H81" s="4"/>
      <c r="I81" s="5"/>
      <c r="J81" s="36">
        <f>1521-1521</f>
        <v>0</v>
      </c>
      <c r="K81" s="10"/>
      <c r="L81" s="59"/>
      <c r="M81" s="30"/>
    </row>
    <row r="82" spans="1:13" s="78" customFormat="1" ht="24" x14ac:dyDescent="0.25">
      <c r="A82" s="79"/>
      <c r="B82" s="70"/>
      <c r="C82" s="27" t="s">
        <v>30</v>
      </c>
      <c r="D82" s="80"/>
      <c r="E82" s="80"/>
      <c r="F82" s="23">
        <f t="shared" ref="F82:L82" si="13">F83</f>
        <v>0</v>
      </c>
      <c r="G82" s="23">
        <f t="shared" si="13"/>
        <v>26854</v>
      </c>
      <c r="H82" s="23">
        <f t="shared" si="13"/>
        <v>0</v>
      </c>
      <c r="I82" s="23">
        <f t="shared" si="13"/>
        <v>26854</v>
      </c>
      <c r="J82" s="23">
        <f t="shared" si="13"/>
        <v>0</v>
      </c>
      <c r="K82" s="23">
        <f t="shared" si="13"/>
        <v>0</v>
      </c>
      <c r="L82" s="23">
        <f t="shared" si="13"/>
        <v>0</v>
      </c>
      <c r="M82" s="30"/>
    </row>
    <row r="83" spans="1:13" s="78" customFormat="1" ht="24" x14ac:dyDescent="0.25">
      <c r="A83" s="81"/>
      <c r="B83" s="85"/>
      <c r="C83" s="52" t="s">
        <v>31</v>
      </c>
      <c r="D83" s="52"/>
      <c r="E83" s="52"/>
      <c r="F83" s="11">
        <f t="shared" ref="F83:L83" si="14">SUM(F84)</f>
        <v>0</v>
      </c>
      <c r="G83" s="11">
        <f t="shared" si="14"/>
        <v>26854</v>
      </c>
      <c r="H83" s="11">
        <f t="shared" si="14"/>
        <v>0</v>
      </c>
      <c r="I83" s="9">
        <f t="shared" si="14"/>
        <v>26854</v>
      </c>
      <c r="J83" s="11">
        <f t="shared" si="14"/>
        <v>0</v>
      </c>
      <c r="K83" s="11">
        <f t="shared" si="14"/>
        <v>0</v>
      </c>
      <c r="L83" s="11">
        <f t="shared" si="14"/>
        <v>0</v>
      </c>
      <c r="M83" s="30"/>
    </row>
    <row r="84" spans="1:13" s="78" customFormat="1" ht="26.25" x14ac:dyDescent="0.2">
      <c r="A84" s="67">
        <v>738</v>
      </c>
      <c r="B84" s="67" t="s">
        <v>32</v>
      </c>
      <c r="C84" s="7" t="s">
        <v>33</v>
      </c>
      <c r="D84" s="86" t="s">
        <v>17</v>
      </c>
      <c r="E84" s="86"/>
      <c r="F84" s="28"/>
      <c r="G84" s="83">
        <f>SUM(H84:K84)</f>
        <v>26854</v>
      </c>
      <c r="H84" s="18"/>
      <c r="I84" s="8">
        <v>26854</v>
      </c>
      <c r="J84" s="8"/>
      <c r="K84" s="8"/>
      <c r="L84" s="84"/>
      <c r="M84" s="30"/>
    </row>
    <row r="85" spans="1:13" ht="15" customHeight="1" x14ac:dyDescent="0.25">
      <c r="A85" s="27"/>
      <c r="B85" s="53"/>
      <c r="C85" s="27" t="s">
        <v>34</v>
      </c>
      <c r="D85" s="27"/>
      <c r="E85" s="27"/>
      <c r="F85" s="23">
        <f t="shared" ref="F85:K86" si="15">F86</f>
        <v>0</v>
      </c>
      <c r="G85" s="23">
        <f t="shared" ref="G85:L86" si="16">G86</f>
        <v>0</v>
      </c>
      <c r="H85" s="23">
        <f t="shared" si="16"/>
        <v>0</v>
      </c>
      <c r="I85" s="23">
        <f t="shared" si="16"/>
        <v>0</v>
      </c>
      <c r="J85" s="23">
        <f t="shared" si="16"/>
        <v>0</v>
      </c>
      <c r="K85" s="23">
        <f t="shared" si="16"/>
        <v>0</v>
      </c>
      <c r="L85" s="23">
        <f t="shared" si="16"/>
        <v>0</v>
      </c>
    </row>
    <row r="86" spans="1:13" x14ac:dyDescent="0.2">
      <c r="A86" s="85"/>
      <c r="B86" s="85"/>
      <c r="C86" s="52" t="s">
        <v>35</v>
      </c>
      <c r="D86" s="52"/>
      <c r="E86" s="52"/>
      <c r="F86" s="29">
        <f>F87</f>
        <v>0</v>
      </c>
      <c r="G86" s="29">
        <f t="shared" si="15"/>
        <v>0</v>
      </c>
      <c r="H86" s="29">
        <f t="shared" si="15"/>
        <v>0</v>
      </c>
      <c r="I86" s="29">
        <f t="shared" si="15"/>
        <v>0</v>
      </c>
      <c r="J86" s="29">
        <f t="shared" si="15"/>
        <v>0</v>
      </c>
      <c r="K86" s="29">
        <f t="shared" si="15"/>
        <v>0</v>
      </c>
      <c r="L86" s="29">
        <f t="shared" si="16"/>
        <v>0</v>
      </c>
    </row>
    <row r="87" spans="1:13" ht="10.5" customHeight="1" x14ac:dyDescent="0.2">
      <c r="A87" s="67"/>
      <c r="B87" s="67"/>
      <c r="C87" s="7"/>
      <c r="D87" s="3"/>
      <c r="E87" s="3"/>
      <c r="F87" s="28"/>
      <c r="G87" s="88"/>
      <c r="H87" s="7"/>
      <c r="I87" s="7"/>
      <c r="J87" s="7"/>
      <c r="K87" s="7"/>
      <c r="L87" s="7"/>
    </row>
    <row r="88" spans="1:13" ht="10.5" customHeight="1" x14ac:dyDescent="0.25">
      <c r="A88" s="89"/>
      <c r="B88" s="90"/>
      <c r="C88" s="30"/>
      <c r="D88" s="91"/>
      <c r="E88" s="91"/>
      <c r="F88" s="30"/>
      <c r="G88" s="30"/>
      <c r="H88" s="30"/>
      <c r="I88" s="30"/>
      <c r="J88" s="30"/>
      <c r="K88" s="30"/>
      <c r="L88" s="30"/>
    </row>
    <row r="89" spans="1:13" x14ac:dyDescent="0.25">
      <c r="A89" s="89"/>
      <c r="B89" s="90"/>
      <c r="C89" s="30"/>
      <c r="D89" s="91"/>
      <c r="E89" s="91"/>
      <c r="F89" s="30"/>
      <c r="G89" s="30"/>
      <c r="H89" s="30"/>
      <c r="I89" s="30"/>
      <c r="J89" s="30"/>
      <c r="K89" s="30"/>
      <c r="L89" s="30"/>
    </row>
    <row r="90" spans="1:13" ht="17.25" customHeight="1" x14ac:dyDescent="0.25">
      <c r="C90" s="61" t="s">
        <v>36</v>
      </c>
      <c r="G90" s="174"/>
      <c r="H90" s="174"/>
      <c r="I90" s="174"/>
      <c r="J90" s="174"/>
      <c r="K90" s="174"/>
    </row>
    <row r="91" spans="1:13" x14ac:dyDescent="0.25">
      <c r="A91" s="174" t="s">
        <v>79</v>
      </c>
      <c r="B91" s="174"/>
      <c r="C91" s="174" t="s">
        <v>80</v>
      </c>
      <c r="D91" s="174"/>
      <c r="E91" s="174"/>
      <c r="F91" s="174"/>
      <c r="H91" s="173"/>
      <c r="I91" s="173"/>
      <c r="J91" s="173"/>
      <c r="K91" s="173"/>
    </row>
    <row r="92" spans="1:13" x14ac:dyDescent="0.25">
      <c r="D92" s="173" t="s">
        <v>99</v>
      </c>
      <c r="E92" s="173"/>
      <c r="F92" s="115"/>
      <c r="G92" s="173" t="s">
        <v>81</v>
      </c>
      <c r="H92" s="173"/>
      <c r="I92" s="173"/>
      <c r="J92" s="173"/>
      <c r="K92" s="173"/>
    </row>
    <row r="93" spans="1:13" x14ac:dyDescent="0.25">
      <c r="D93" s="173" t="s">
        <v>82</v>
      </c>
      <c r="E93" s="173"/>
      <c r="F93" s="173"/>
      <c r="H93" s="173" t="s">
        <v>102</v>
      </c>
      <c r="I93" s="173"/>
      <c r="J93" s="173"/>
      <c r="K93" s="173"/>
    </row>
    <row r="95" spans="1:13" x14ac:dyDescent="0.25">
      <c r="G95" s="173"/>
      <c r="H95" s="173"/>
      <c r="I95" s="173"/>
      <c r="J95" s="173"/>
      <c r="K95" s="173"/>
    </row>
    <row r="96" spans="1:13" x14ac:dyDescent="0.25">
      <c r="G96" s="173"/>
      <c r="H96" s="173"/>
      <c r="I96" s="173"/>
      <c r="J96" s="173"/>
      <c r="K96" s="173"/>
    </row>
    <row r="97" spans="7:11" x14ac:dyDescent="0.25">
      <c r="G97" s="173"/>
      <c r="H97" s="173"/>
      <c r="I97" s="173"/>
      <c r="J97" s="173"/>
      <c r="K97" s="173"/>
    </row>
  </sheetData>
  <mergeCells count="28">
    <mergeCell ref="G95:K95"/>
    <mergeCell ref="G96:K96"/>
    <mergeCell ref="G97:K97"/>
    <mergeCell ref="G90:K90"/>
    <mergeCell ref="G92:K92"/>
    <mergeCell ref="H1:K1"/>
    <mergeCell ref="A2:K2"/>
    <mergeCell ref="A4:K4"/>
    <mergeCell ref="A3:L3"/>
    <mergeCell ref="J6:J7"/>
    <mergeCell ref="K6:K7"/>
    <mergeCell ref="H6:H7"/>
    <mergeCell ref="I6:I7"/>
    <mergeCell ref="D93:F93"/>
    <mergeCell ref="A91:B91"/>
    <mergeCell ref="C91:F91"/>
    <mergeCell ref="H91:K91"/>
    <mergeCell ref="E5:E7"/>
    <mergeCell ref="D5:D7"/>
    <mergeCell ref="F5:F7"/>
    <mergeCell ref="C5:C7"/>
    <mergeCell ref="A5:A7"/>
    <mergeCell ref="B5:B7"/>
    <mergeCell ref="G5:G7"/>
    <mergeCell ref="H5:L5"/>
    <mergeCell ref="L6:L7"/>
    <mergeCell ref="H93:K93"/>
    <mergeCell ref="D92:E9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topLeftCell="A21" workbookViewId="0">
      <selection activeCell="K9" sqref="K9"/>
    </sheetView>
  </sheetViews>
  <sheetFormatPr defaultRowHeight="12" x14ac:dyDescent="0.25"/>
  <cols>
    <col min="1" max="1" width="4.28515625" style="61" customWidth="1"/>
    <col min="2" max="2" width="4.5703125" style="62" customWidth="1"/>
    <col min="3" max="3" width="27" style="61" customWidth="1"/>
    <col min="4" max="4" width="5.7109375" style="116" customWidth="1"/>
    <col min="5" max="5" width="8.140625" style="61" customWidth="1"/>
    <col min="6" max="6" width="7.7109375" style="61" customWidth="1"/>
    <col min="7" max="7" width="6" style="61" customWidth="1"/>
    <col min="8" max="8" width="5.85546875" style="78" customWidth="1"/>
    <col min="9" max="9" width="6.28515625" style="61" customWidth="1"/>
    <col min="10" max="10" width="8.5703125" style="65" customWidth="1"/>
    <col min="11" max="11" width="9.140625" style="65"/>
    <col min="12" max="12" width="7.7109375" style="61" customWidth="1"/>
    <col min="13" max="13" width="6.7109375" style="61" customWidth="1"/>
    <col min="14" max="14" width="6.5703125" style="61" customWidth="1"/>
    <col min="15" max="15" width="6" style="61" customWidth="1"/>
    <col min="16" max="16" width="7.28515625" style="61" customWidth="1"/>
    <col min="17" max="17" width="6.5703125" style="61" customWidth="1"/>
    <col min="18" max="234" width="9.140625" style="61"/>
    <col min="235" max="235" width="2.85546875" style="61" customWidth="1"/>
    <col min="236" max="236" width="3.5703125" style="61" customWidth="1"/>
    <col min="237" max="237" width="20.140625" style="61" customWidth="1"/>
    <col min="238" max="238" width="2.85546875" style="61" customWidth="1"/>
    <col min="239" max="239" width="8" style="61" customWidth="1"/>
    <col min="240" max="240" width="7.42578125" style="61" customWidth="1"/>
    <col min="241" max="241" width="6" style="61" bestFit="1" customWidth="1"/>
    <col min="242" max="242" width="6.28515625" style="61" customWidth="1"/>
    <col min="243" max="243" width="6" style="61" customWidth="1"/>
    <col min="244" max="244" width="8.28515625" style="61" customWidth="1"/>
    <col min="245" max="245" width="5.28515625" style="61" customWidth="1"/>
    <col min="246" max="246" width="8.140625" style="61" customWidth="1"/>
    <col min="247" max="247" width="6" style="61" customWidth="1"/>
    <col min="248" max="248" width="4" style="61" customWidth="1"/>
    <col min="249" max="249" width="9.140625" style="61" customWidth="1"/>
    <col min="250" max="250" width="7" style="61" customWidth="1"/>
    <col min="251" max="251" width="6" style="61" customWidth="1"/>
    <col min="252" max="252" width="6.28515625" style="61" customWidth="1"/>
    <col min="253" max="253" width="5.85546875" style="61" customWidth="1"/>
    <col min="254" max="254" width="7.85546875" style="61" customWidth="1"/>
    <col min="255" max="255" width="5.7109375" style="61" customWidth="1"/>
    <col min="256" max="257" width="6.7109375" style="61" customWidth="1"/>
    <col min="258" max="490" width="9.140625" style="61"/>
    <col min="491" max="491" width="2.85546875" style="61" customWidth="1"/>
    <col min="492" max="492" width="3.5703125" style="61" customWidth="1"/>
    <col min="493" max="493" width="20.140625" style="61" customWidth="1"/>
    <col min="494" max="494" width="2.85546875" style="61" customWidth="1"/>
    <col min="495" max="495" width="8" style="61" customWidth="1"/>
    <col min="496" max="496" width="7.42578125" style="61" customWidth="1"/>
    <col min="497" max="497" width="6" style="61" bestFit="1" customWidth="1"/>
    <col min="498" max="498" width="6.28515625" style="61" customWidth="1"/>
    <col min="499" max="499" width="6" style="61" customWidth="1"/>
    <col min="500" max="500" width="8.28515625" style="61" customWidth="1"/>
    <col min="501" max="501" width="5.28515625" style="61" customWidth="1"/>
    <col min="502" max="502" width="8.140625" style="61" customWidth="1"/>
    <col min="503" max="503" width="6" style="61" customWidth="1"/>
    <col min="504" max="504" width="4" style="61" customWidth="1"/>
    <col min="505" max="505" width="9.140625" style="61" customWidth="1"/>
    <col min="506" max="506" width="7" style="61" customWidth="1"/>
    <col min="507" max="507" width="6" style="61" customWidth="1"/>
    <col min="508" max="508" width="6.28515625" style="61" customWidth="1"/>
    <col min="509" max="509" width="5.85546875" style="61" customWidth="1"/>
    <col min="510" max="510" width="7.85546875" style="61" customWidth="1"/>
    <col min="511" max="511" width="5.7109375" style="61" customWidth="1"/>
    <col min="512" max="513" width="6.7109375" style="61" customWidth="1"/>
    <col min="514" max="746" width="9.140625" style="61"/>
    <col min="747" max="747" width="2.85546875" style="61" customWidth="1"/>
    <col min="748" max="748" width="3.5703125" style="61" customWidth="1"/>
    <col min="749" max="749" width="20.140625" style="61" customWidth="1"/>
    <col min="750" max="750" width="2.85546875" style="61" customWidth="1"/>
    <col min="751" max="751" width="8" style="61" customWidth="1"/>
    <col min="752" max="752" width="7.42578125" style="61" customWidth="1"/>
    <col min="753" max="753" width="6" style="61" bestFit="1" customWidth="1"/>
    <col min="754" max="754" width="6.28515625" style="61" customWidth="1"/>
    <col min="755" max="755" width="6" style="61" customWidth="1"/>
    <col min="756" max="756" width="8.28515625" style="61" customWidth="1"/>
    <col min="757" max="757" width="5.28515625" style="61" customWidth="1"/>
    <col min="758" max="758" width="8.140625" style="61" customWidth="1"/>
    <col min="759" max="759" width="6" style="61" customWidth="1"/>
    <col min="760" max="760" width="4" style="61" customWidth="1"/>
    <col min="761" max="761" width="9.140625" style="61" customWidth="1"/>
    <col min="762" max="762" width="7" style="61" customWidth="1"/>
    <col min="763" max="763" width="6" style="61" customWidth="1"/>
    <col min="764" max="764" width="6.28515625" style="61" customWidth="1"/>
    <col min="765" max="765" width="5.85546875" style="61" customWidth="1"/>
    <col min="766" max="766" width="7.85546875" style="61" customWidth="1"/>
    <col min="767" max="767" width="5.7109375" style="61" customWidth="1"/>
    <col min="768" max="769" width="6.7109375" style="61" customWidth="1"/>
    <col min="770" max="1002" width="9.140625" style="61"/>
    <col min="1003" max="1003" width="2.85546875" style="61" customWidth="1"/>
    <col min="1004" max="1004" width="3.5703125" style="61" customWidth="1"/>
    <col min="1005" max="1005" width="20.140625" style="61" customWidth="1"/>
    <col min="1006" max="1006" width="2.85546875" style="61" customWidth="1"/>
    <col min="1007" max="1007" width="8" style="61" customWidth="1"/>
    <col min="1008" max="1008" width="7.42578125" style="61" customWidth="1"/>
    <col min="1009" max="1009" width="6" style="61" bestFit="1" customWidth="1"/>
    <col min="1010" max="1010" width="6.28515625" style="61" customWidth="1"/>
    <col min="1011" max="1011" width="6" style="61" customWidth="1"/>
    <col min="1012" max="1012" width="8.28515625" style="61" customWidth="1"/>
    <col min="1013" max="1013" width="5.28515625" style="61" customWidth="1"/>
    <col min="1014" max="1014" width="8.140625" style="61" customWidth="1"/>
    <col min="1015" max="1015" width="6" style="61" customWidth="1"/>
    <col min="1016" max="1016" width="4" style="61" customWidth="1"/>
    <col min="1017" max="1017" width="9.140625" style="61" customWidth="1"/>
    <col min="1018" max="1018" width="7" style="61" customWidth="1"/>
    <col min="1019" max="1019" width="6" style="61" customWidth="1"/>
    <col min="1020" max="1020" width="6.28515625" style="61" customWidth="1"/>
    <col min="1021" max="1021" width="5.85546875" style="61" customWidth="1"/>
    <col min="1022" max="1022" width="7.85546875" style="61" customWidth="1"/>
    <col min="1023" max="1023" width="5.7109375" style="61" customWidth="1"/>
    <col min="1024" max="1025" width="6.7109375" style="61" customWidth="1"/>
    <col min="1026" max="1258" width="9.140625" style="61"/>
    <col min="1259" max="1259" width="2.85546875" style="61" customWidth="1"/>
    <col min="1260" max="1260" width="3.5703125" style="61" customWidth="1"/>
    <col min="1261" max="1261" width="20.140625" style="61" customWidth="1"/>
    <col min="1262" max="1262" width="2.85546875" style="61" customWidth="1"/>
    <col min="1263" max="1263" width="8" style="61" customWidth="1"/>
    <col min="1264" max="1264" width="7.42578125" style="61" customWidth="1"/>
    <col min="1265" max="1265" width="6" style="61" bestFit="1" customWidth="1"/>
    <col min="1266" max="1266" width="6.28515625" style="61" customWidth="1"/>
    <col min="1267" max="1267" width="6" style="61" customWidth="1"/>
    <col min="1268" max="1268" width="8.28515625" style="61" customWidth="1"/>
    <col min="1269" max="1269" width="5.28515625" style="61" customWidth="1"/>
    <col min="1270" max="1270" width="8.140625" style="61" customWidth="1"/>
    <col min="1271" max="1271" width="6" style="61" customWidth="1"/>
    <col min="1272" max="1272" width="4" style="61" customWidth="1"/>
    <col min="1273" max="1273" width="9.140625" style="61" customWidth="1"/>
    <col min="1274" max="1274" width="7" style="61" customWidth="1"/>
    <col min="1275" max="1275" width="6" style="61" customWidth="1"/>
    <col min="1276" max="1276" width="6.28515625" style="61" customWidth="1"/>
    <col min="1277" max="1277" width="5.85546875" style="61" customWidth="1"/>
    <col min="1278" max="1278" width="7.85546875" style="61" customWidth="1"/>
    <col min="1279" max="1279" width="5.7109375" style="61" customWidth="1"/>
    <col min="1280" max="1281" width="6.7109375" style="61" customWidth="1"/>
    <col min="1282" max="1514" width="9.140625" style="61"/>
    <col min="1515" max="1515" width="2.85546875" style="61" customWidth="1"/>
    <col min="1516" max="1516" width="3.5703125" style="61" customWidth="1"/>
    <col min="1517" max="1517" width="20.140625" style="61" customWidth="1"/>
    <col min="1518" max="1518" width="2.85546875" style="61" customWidth="1"/>
    <col min="1519" max="1519" width="8" style="61" customWidth="1"/>
    <col min="1520" max="1520" width="7.42578125" style="61" customWidth="1"/>
    <col min="1521" max="1521" width="6" style="61" bestFit="1" customWidth="1"/>
    <col min="1522" max="1522" width="6.28515625" style="61" customWidth="1"/>
    <col min="1523" max="1523" width="6" style="61" customWidth="1"/>
    <col min="1524" max="1524" width="8.28515625" style="61" customWidth="1"/>
    <col min="1525" max="1525" width="5.28515625" style="61" customWidth="1"/>
    <col min="1526" max="1526" width="8.140625" style="61" customWidth="1"/>
    <col min="1527" max="1527" width="6" style="61" customWidth="1"/>
    <col min="1528" max="1528" width="4" style="61" customWidth="1"/>
    <col min="1529" max="1529" width="9.140625" style="61" customWidth="1"/>
    <col min="1530" max="1530" width="7" style="61" customWidth="1"/>
    <col min="1531" max="1531" width="6" style="61" customWidth="1"/>
    <col min="1532" max="1532" width="6.28515625" style="61" customWidth="1"/>
    <col min="1533" max="1533" width="5.85546875" style="61" customWidth="1"/>
    <col min="1534" max="1534" width="7.85546875" style="61" customWidth="1"/>
    <col min="1535" max="1535" width="5.7109375" style="61" customWidth="1"/>
    <col min="1536" max="1537" width="6.7109375" style="61" customWidth="1"/>
    <col min="1538" max="1770" width="9.140625" style="61"/>
    <col min="1771" max="1771" width="2.85546875" style="61" customWidth="1"/>
    <col min="1772" max="1772" width="3.5703125" style="61" customWidth="1"/>
    <col min="1773" max="1773" width="20.140625" style="61" customWidth="1"/>
    <col min="1774" max="1774" width="2.85546875" style="61" customWidth="1"/>
    <col min="1775" max="1775" width="8" style="61" customWidth="1"/>
    <col min="1776" max="1776" width="7.42578125" style="61" customWidth="1"/>
    <col min="1777" max="1777" width="6" style="61" bestFit="1" customWidth="1"/>
    <col min="1778" max="1778" width="6.28515625" style="61" customWidth="1"/>
    <col min="1779" max="1779" width="6" style="61" customWidth="1"/>
    <col min="1780" max="1780" width="8.28515625" style="61" customWidth="1"/>
    <col min="1781" max="1781" width="5.28515625" style="61" customWidth="1"/>
    <col min="1782" max="1782" width="8.140625" style="61" customWidth="1"/>
    <col min="1783" max="1783" width="6" style="61" customWidth="1"/>
    <col min="1784" max="1784" width="4" style="61" customWidth="1"/>
    <col min="1785" max="1785" width="9.140625" style="61" customWidth="1"/>
    <col min="1786" max="1786" width="7" style="61" customWidth="1"/>
    <col min="1787" max="1787" width="6" style="61" customWidth="1"/>
    <col min="1788" max="1788" width="6.28515625" style="61" customWidth="1"/>
    <col min="1789" max="1789" width="5.85546875" style="61" customWidth="1"/>
    <col min="1790" max="1790" width="7.85546875" style="61" customWidth="1"/>
    <col min="1791" max="1791" width="5.7109375" style="61" customWidth="1"/>
    <col min="1792" max="1793" width="6.7109375" style="61" customWidth="1"/>
    <col min="1794" max="2026" width="9.140625" style="61"/>
    <col min="2027" max="2027" width="2.85546875" style="61" customWidth="1"/>
    <col min="2028" max="2028" width="3.5703125" style="61" customWidth="1"/>
    <col min="2029" max="2029" width="20.140625" style="61" customWidth="1"/>
    <col min="2030" max="2030" width="2.85546875" style="61" customWidth="1"/>
    <col min="2031" max="2031" width="8" style="61" customWidth="1"/>
    <col min="2032" max="2032" width="7.42578125" style="61" customWidth="1"/>
    <col min="2033" max="2033" width="6" style="61" bestFit="1" customWidth="1"/>
    <col min="2034" max="2034" width="6.28515625" style="61" customWidth="1"/>
    <col min="2035" max="2035" width="6" style="61" customWidth="1"/>
    <col min="2036" max="2036" width="8.28515625" style="61" customWidth="1"/>
    <col min="2037" max="2037" width="5.28515625" style="61" customWidth="1"/>
    <col min="2038" max="2038" width="8.140625" style="61" customWidth="1"/>
    <col min="2039" max="2039" width="6" style="61" customWidth="1"/>
    <col min="2040" max="2040" width="4" style="61" customWidth="1"/>
    <col min="2041" max="2041" width="9.140625" style="61" customWidth="1"/>
    <col min="2042" max="2042" width="7" style="61" customWidth="1"/>
    <col min="2043" max="2043" width="6" style="61" customWidth="1"/>
    <col min="2044" max="2044" width="6.28515625" style="61" customWidth="1"/>
    <col min="2045" max="2045" width="5.85546875" style="61" customWidth="1"/>
    <col min="2046" max="2046" width="7.85546875" style="61" customWidth="1"/>
    <col min="2047" max="2047" width="5.7109375" style="61" customWidth="1"/>
    <col min="2048" max="2049" width="6.7109375" style="61" customWidth="1"/>
    <col min="2050" max="2282" width="9.140625" style="61"/>
    <col min="2283" max="2283" width="2.85546875" style="61" customWidth="1"/>
    <col min="2284" max="2284" width="3.5703125" style="61" customWidth="1"/>
    <col min="2285" max="2285" width="20.140625" style="61" customWidth="1"/>
    <col min="2286" max="2286" width="2.85546875" style="61" customWidth="1"/>
    <col min="2287" max="2287" width="8" style="61" customWidth="1"/>
    <col min="2288" max="2288" width="7.42578125" style="61" customWidth="1"/>
    <col min="2289" max="2289" width="6" style="61" bestFit="1" customWidth="1"/>
    <col min="2290" max="2290" width="6.28515625" style="61" customWidth="1"/>
    <col min="2291" max="2291" width="6" style="61" customWidth="1"/>
    <col min="2292" max="2292" width="8.28515625" style="61" customWidth="1"/>
    <col min="2293" max="2293" width="5.28515625" style="61" customWidth="1"/>
    <col min="2294" max="2294" width="8.140625" style="61" customWidth="1"/>
    <col min="2295" max="2295" width="6" style="61" customWidth="1"/>
    <col min="2296" max="2296" width="4" style="61" customWidth="1"/>
    <col min="2297" max="2297" width="9.140625" style="61" customWidth="1"/>
    <col min="2298" max="2298" width="7" style="61" customWidth="1"/>
    <col min="2299" max="2299" width="6" style="61" customWidth="1"/>
    <col min="2300" max="2300" width="6.28515625" style="61" customWidth="1"/>
    <col min="2301" max="2301" width="5.85546875" style="61" customWidth="1"/>
    <col min="2302" max="2302" width="7.85546875" style="61" customWidth="1"/>
    <col min="2303" max="2303" width="5.7109375" style="61" customWidth="1"/>
    <col min="2304" max="2305" width="6.7109375" style="61" customWidth="1"/>
    <col min="2306" max="2538" width="9.140625" style="61"/>
    <col min="2539" max="2539" width="2.85546875" style="61" customWidth="1"/>
    <col min="2540" max="2540" width="3.5703125" style="61" customWidth="1"/>
    <col min="2541" max="2541" width="20.140625" style="61" customWidth="1"/>
    <col min="2542" max="2542" width="2.85546875" style="61" customWidth="1"/>
    <col min="2543" max="2543" width="8" style="61" customWidth="1"/>
    <col min="2544" max="2544" width="7.42578125" style="61" customWidth="1"/>
    <col min="2545" max="2545" width="6" style="61" bestFit="1" customWidth="1"/>
    <col min="2546" max="2546" width="6.28515625" style="61" customWidth="1"/>
    <col min="2547" max="2547" width="6" style="61" customWidth="1"/>
    <col min="2548" max="2548" width="8.28515625" style="61" customWidth="1"/>
    <col min="2549" max="2549" width="5.28515625" style="61" customWidth="1"/>
    <col min="2550" max="2550" width="8.140625" style="61" customWidth="1"/>
    <col min="2551" max="2551" width="6" style="61" customWidth="1"/>
    <col min="2552" max="2552" width="4" style="61" customWidth="1"/>
    <col min="2553" max="2553" width="9.140625" style="61" customWidth="1"/>
    <col min="2554" max="2554" width="7" style="61" customWidth="1"/>
    <col min="2555" max="2555" width="6" style="61" customWidth="1"/>
    <col min="2556" max="2556" width="6.28515625" style="61" customWidth="1"/>
    <col min="2557" max="2557" width="5.85546875" style="61" customWidth="1"/>
    <col min="2558" max="2558" width="7.85546875" style="61" customWidth="1"/>
    <col min="2559" max="2559" width="5.7109375" style="61" customWidth="1"/>
    <col min="2560" max="2561" width="6.7109375" style="61" customWidth="1"/>
    <col min="2562" max="2794" width="9.140625" style="61"/>
    <col min="2795" max="2795" width="2.85546875" style="61" customWidth="1"/>
    <col min="2796" max="2796" width="3.5703125" style="61" customWidth="1"/>
    <col min="2797" max="2797" width="20.140625" style="61" customWidth="1"/>
    <col min="2798" max="2798" width="2.85546875" style="61" customWidth="1"/>
    <col min="2799" max="2799" width="8" style="61" customWidth="1"/>
    <col min="2800" max="2800" width="7.42578125" style="61" customWidth="1"/>
    <col min="2801" max="2801" width="6" style="61" bestFit="1" customWidth="1"/>
    <col min="2802" max="2802" width="6.28515625" style="61" customWidth="1"/>
    <col min="2803" max="2803" width="6" style="61" customWidth="1"/>
    <col min="2804" max="2804" width="8.28515625" style="61" customWidth="1"/>
    <col min="2805" max="2805" width="5.28515625" style="61" customWidth="1"/>
    <col min="2806" max="2806" width="8.140625" style="61" customWidth="1"/>
    <col min="2807" max="2807" width="6" style="61" customWidth="1"/>
    <col min="2808" max="2808" width="4" style="61" customWidth="1"/>
    <col min="2809" max="2809" width="9.140625" style="61" customWidth="1"/>
    <col min="2810" max="2810" width="7" style="61" customWidth="1"/>
    <col min="2811" max="2811" width="6" style="61" customWidth="1"/>
    <col min="2812" max="2812" width="6.28515625" style="61" customWidth="1"/>
    <col min="2813" max="2813" width="5.85546875" style="61" customWidth="1"/>
    <col min="2814" max="2814" width="7.85546875" style="61" customWidth="1"/>
    <col min="2815" max="2815" width="5.7109375" style="61" customWidth="1"/>
    <col min="2816" max="2817" width="6.7109375" style="61" customWidth="1"/>
    <col min="2818" max="3050" width="9.140625" style="61"/>
    <col min="3051" max="3051" width="2.85546875" style="61" customWidth="1"/>
    <col min="3052" max="3052" width="3.5703125" style="61" customWidth="1"/>
    <col min="3053" max="3053" width="20.140625" style="61" customWidth="1"/>
    <col min="3054" max="3054" width="2.85546875" style="61" customWidth="1"/>
    <col min="3055" max="3055" width="8" style="61" customWidth="1"/>
    <col min="3056" max="3056" width="7.42578125" style="61" customWidth="1"/>
    <col min="3057" max="3057" width="6" style="61" bestFit="1" customWidth="1"/>
    <col min="3058" max="3058" width="6.28515625" style="61" customWidth="1"/>
    <col min="3059" max="3059" width="6" style="61" customWidth="1"/>
    <col min="3060" max="3060" width="8.28515625" style="61" customWidth="1"/>
    <col min="3061" max="3061" width="5.28515625" style="61" customWidth="1"/>
    <col min="3062" max="3062" width="8.140625" style="61" customWidth="1"/>
    <col min="3063" max="3063" width="6" style="61" customWidth="1"/>
    <col min="3064" max="3064" width="4" style="61" customWidth="1"/>
    <col min="3065" max="3065" width="9.140625" style="61" customWidth="1"/>
    <col min="3066" max="3066" width="7" style="61" customWidth="1"/>
    <col min="3067" max="3067" width="6" style="61" customWidth="1"/>
    <col min="3068" max="3068" width="6.28515625" style="61" customWidth="1"/>
    <col min="3069" max="3069" width="5.85546875" style="61" customWidth="1"/>
    <col min="3070" max="3070" width="7.85546875" style="61" customWidth="1"/>
    <col min="3071" max="3071" width="5.7109375" style="61" customWidth="1"/>
    <col min="3072" max="3073" width="6.7109375" style="61" customWidth="1"/>
    <col min="3074" max="3306" width="9.140625" style="61"/>
    <col min="3307" max="3307" width="2.85546875" style="61" customWidth="1"/>
    <col min="3308" max="3308" width="3.5703125" style="61" customWidth="1"/>
    <col min="3309" max="3309" width="20.140625" style="61" customWidth="1"/>
    <col min="3310" max="3310" width="2.85546875" style="61" customWidth="1"/>
    <col min="3311" max="3311" width="8" style="61" customWidth="1"/>
    <col min="3312" max="3312" width="7.42578125" style="61" customWidth="1"/>
    <col min="3313" max="3313" width="6" style="61" bestFit="1" customWidth="1"/>
    <col min="3314" max="3314" width="6.28515625" style="61" customWidth="1"/>
    <col min="3315" max="3315" width="6" style="61" customWidth="1"/>
    <col min="3316" max="3316" width="8.28515625" style="61" customWidth="1"/>
    <col min="3317" max="3317" width="5.28515625" style="61" customWidth="1"/>
    <col min="3318" max="3318" width="8.140625" style="61" customWidth="1"/>
    <col min="3319" max="3319" width="6" style="61" customWidth="1"/>
    <col min="3320" max="3320" width="4" style="61" customWidth="1"/>
    <col min="3321" max="3321" width="9.140625" style="61" customWidth="1"/>
    <col min="3322" max="3322" width="7" style="61" customWidth="1"/>
    <col min="3323" max="3323" width="6" style="61" customWidth="1"/>
    <col min="3324" max="3324" width="6.28515625" style="61" customWidth="1"/>
    <col min="3325" max="3325" width="5.85546875" style="61" customWidth="1"/>
    <col min="3326" max="3326" width="7.85546875" style="61" customWidth="1"/>
    <col min="3327" max="3327" width="5.7109375" style="61" customWidth="1"/>
    <col min="3328" max="3329" width="6.7109375" style="61" customWidth="1"/>
    <col min="3330" max="3562" width="9.140625" style="61"/>
    <col min="3563" max="3563" width="2.85546875" style="61" customWidth="1"/>
    <col min="3564" max="3564" width="3.5703125" style="61" customWidth="1"/>
    <col min="3565" max="3565" width="20.140625" style="61" customWidth="1"/>
    <col min="3566" max="3566" width="2.85546875" style="61" customWidth="1"/>
    <col min="3567" max="3567" width="8" style="61" customWidth="1"/>
    <col min="3568" max="3568" width="7.42578125" style="61" customWidth="1"/>
    <col min="3569" max="3569" width="6" style="61" bestFit="1" customWidth="1"/>
    <col min="3570" max="3570" width="6.28515625" style="61" customWidth="1"/>
    <col min="3571" max="3571" width="6" style="61" customWidth="1"/>
    <col min="3572" max="3572" width="8.28515625" style="61" customWidth="1"/>
    <col min="3573" max="3573" width="5.28515625" style="61" customWidth="1"/>
    <col min="3574" max="3574" width="8.140625" style="61" customWidth="1"/>
    <col min="3575" max="3575" width="6" style="61" customWidth="1"/>
    <col min="3576" max="3576" width="4" style="61" customWidth="1"/>
    <col min="3577" max="3577" width="9.140625" style="61" customWidth="1"/>
    <col min="3578" max="3578" width="7" style="61" customWidth="1"/>
    <col min="3579" max="3579" width="6" style="61" customWidth="1"/>
    <col min="3580" max="3580" width="6.28515625" style="61" customWidth="1"/>
    <col min="3581" max="3581" width="5.85546875" style="61" customWidth="1"/>
    <col min="3582" max="3582" width="7.85546875" style="61" customWidth="1"/>
    <col min="3583" max="3583" width="5.7109375" style="61" customWidth="1"/>
    <col min="3584" max="3585" width="6.7109375" style="61" customWidth="1"/>
    <col min="3586" max="3818" width="9.140625" style="61"/>
    <col min="3819" max="3819" width="2.85546875" style="61" customWidth="1"/>
    <col min="3820" max="3820" width="3.5703125" style="61" customWidth="1"/>
    <col min="3821" max="3821" width="20.140625" style="61" customWidth="1"/>
    <col min="3822" max="3822" width="2.85546875" style="61" customWidth="1"/>
    <col min="3823" max="3823" width="8" style="61" customWidth="1"/>
    <col min="3824" max="3824" width="7.42578125" style="61" customWidth="1"/>
    <col min="3825" max="3825" width="6" style="61" bestFit="1" customWidth="1"/>
    <col min="3826" max="3826" width="6.28515625" style="61" customWidth="1"/>
    <col min="3827" max="3827" width="6" style="61" customWidth="1"/>
    <col min="3828" max="3828" width="8.28515625" style="61" customWidth="1"/>
    <col min="3829" max="3829" width="5.28515625" style="61" customWidth="1"/>
    <col min="3830" max="3830" width="8.140625" style="61" customWidth="1"/>
    <col min="3831" max="3831" width="6" style="61" customWidth="1"/>
    <col min="3832" max="3832" width="4" style="61" customWidth="1"/>
    <col min="3833" max="3833" width="9.140625" style="61" customWidth="1"/>
    <col min="3834" max="3834" width="7" style="61" customWidth="1"/>
    <col min="3835" max="3835" width="6" style="61" customWidth="1"/>
    <col min="3836" max="3836" width="6.28515625" style="61" customWidth="1"/>
    <col min="3837" max="3837" width="5.85546875" style="61" customWidth="1"/>
    <col min="3838" max="3838" width="7.85546875" style="61" customWidth="1"/>
    <col min="3839" max="3839" width="5.7109375" style="61" customWidth="1"/>
    <col min="3840" max="3841" width="6.7109375" style="61" customWidth="1"/>
    <col min="3842" max="4074" width="9.140625" style="61"/>
    <col min="4075" max="4075" width="2.85546875" style="61" customWidth="1"/>
    <col min="4076" max="4076" width="3.5703125" style="61" customWidth="1"/>
    <col min="4077" max="4077" width="20.140625" style="61" customWidth="1"/>
    <col min="4078" max="4078" width="2.85546875" style="61" customWidth="1"/>
    <col min="4079" max="4079" width="8" style="61" customWidth="1"/>
    <col min="4080" max="4080" width="7.42578125" style="61" customWidth="1"/>
    <col min="4081" max="4081" width="6" style="61" bestFit="1" customWidth="1"/>
    <col min="4082" max="4082" width="6.28515625" style="61" customWidth="1"/>
    <col min="4083" max="4083" width="6" style="61" customWidth="1"/>
    <col min="4084" max="4084" width="8.28515625" style="61" customWidth="1"/>
    <col min="4085" max="4085" width="5.28515625" style="61" customWidth="1"/>
    <col min="4086" max="4086" width="8.140625" style="61" customWidth="1"/>
    <col min="4087" max="4087" width="6" style="61" customWidth="1"/>
    <col min="4088" max="4088" width="4" style="61" customWidth="1"/>
    <col min="4089" max="4089" width="9.140625" style="61" customWidth="1"/>
    <col min="4090" max="4090" width="7" style="61" customWidth="1"/>
    <col min="4091" max="4091" width="6" style="61" customWidth="1"/>
    <col min="4092" max="4092" width="6.28515625" style="61" customWidth="1"/>
    <col min="4093" max="4093" width="5.85546875" style="61" customWidth="1"/>
    <col min="4094" max="4094" width="7.85546875" style="61" customWidth="1"/>
    <col min="4095" max="4095" width="5.7109375" style="61" customWidth="1"/>
    <col min="4096" max="4097" width="6.7109375" style="61" customWidth="1"/>
    <col min="4098" max="4330" width="9.140625" style="61"/>
    <col min="4331" max="4331" width="2.85546875" style="61" customWidth="1"/>
    <col min="4332" max="4332" width="3.5703125" style="61" customWidth="1"/>
    <col min="4333" max="4333" width="20.140625" style="61" customWidth="1"/>
    <col min="4334" max="4334" width="2.85546875" style="61" customWidth="1"/>
    <col min="4335" max="4335" width="8" style="61" customWidth="1"/>
    <col min="4336" max="4336" width="7.42578125" style="61" customWidth="1"/>
    <col min="4337" max="4337" width="6" style="61" bestFit="1" customWidth="1"/>
    <col min="4338" max="4338" width="6.28515625" style="61" customWidth="1"/>
    <col min="4339" max="4339" width="6" style="61" customWidth="1"/>
    <col min="4340" max="4340" width="8.28515625" style="61" customWidth="1"/>
    <col min="4341" max="4341" width="5.28515625" style="61" customWidth="1"/>
    <col min="4342" max="4342" width="8.140625" style="61" customWidth="1"/>
    <col min="4343" max="4343" width="6" style="61" customWidth="1"/>
    <col min="4344" max="4344" width="4" style="61" customWidth="1"/>
    <col min="4345" max="4345" width="9.140625" style="61" customWidth="1"/>
    <col min="4346" max="4346" width="7" style="61" customWidth="1"/>
    <col min="4347" max="4347" width="6" style="61" customWidth="1"/>
    <col min="4348" max="4348" width="6.28515625" style="61" customWidth="1"/>
    <col min="4349" max="4349" width="5.85546875" style="61" customWidth="1"/>
    <col min="4350" max="4350" width="7.85546875" style="61" customWidth="1"/>
    <col min="4351" max="4351" width="5.7109375" style="61" customWidth="1"/>
    <col min="4352" max="4353" width="6.7109375" style="61" customWidth="1"/>
    <col min="4354" max="4586" width="9.140625" style="61"/>
    <col min="4587" max="4587" width="2.85546875" style="61" customWidth="1"/>
    <col min="4588" max="4588" width="3.5703125" style="61" customWidth="1"/>
    <col min="4589" max="4589" width="20.140625" style="61" customWidth="1"/>
    <col min="4590" max="4590" width="2.85546875" style="61" customWidth="1"/>
    <col min="4591" max="4591" width="8" style="61" customWidth="1"/>
    <col min="4592" max="4592" width="7.42578125" style="61" customWidth="1"/>
    <col min="4593" max="4593" width="6" style="61" bestFit="1" customWidth="1"/>
    <col min="4594" max="4594" width="6.28515625" style="61" customWidth="1"/>
    <col min="4595" max="4595" width="6" style="61" customWidth="1"/>
    <col min="4596" max="4596" width="8.28515625" style="61" customWidth="1"/>
    <col min="4597" max="4597" width="5.28515625" style="61" customWidth="1"/>
    <col min="4598" max="4598" width="8.140625" style="61" customWidth="1"/>
    <col min="4599" max="4599" width="6" style="61" customWidth="1"/>
    <col min="4600" max="4600" width="4" style="61" customWidth="1"/>
    <col min="4601" max="4601" width="9.140625" style="61" customWidth="1"/>
    <col min="4602" max="4602" width="7" style="61" customWidth="1"/>
    <col min="4603" max="4603" width="6" style="61" customWidth="1"/>
    <col min="4604" max="4604" width="6.28515625" style="61" customWidth="1"/>
    <col min="4605" max="4605" width="5.85546875" style="61" customWidth="1"/>
    <col min="4606" max="4606" width="7.85546875" style="61" customWidth="1"/>
    <col min="4607" max="4607" width="5.7109375" style="61" customWidth="1"/>
    <col min="4608" max="4609" width="6.7109375" style="61" customWidth="1"/>
    <col min="4610" max="4842" width="9.140625" style="61"/>
    <col min="4843" max="4843" width="2.85546875" style="61" customWidth="1"/>
    <col min="4844" max="4844" width="3.5703125" style="61" customWidth="1"/>
    <col min="4845" max="4845" width="20.140625" style="61" customWidth="1"/>
    <col min="4846" max="4846" width="2.85546875" style="61" customWidth="1"/>
    <col min="4847" max="4847" width="8" style="61" customWidth="1"/>
    <col min="4848" max="4848" width="7.42578125" style="61" customWidth="1"/>
    <col min="4849" max="4849" width="6" style="61" bestFit="1" customWidth="1"/>
    <col min="4850" max="4850" width="6.28515625" style="61" customWidth="1"/>
    <col min="4851" max="4851" width="6" style="61" customWidth="1"/>
    <col min="4852" max="4852" width="8.28515625" style="61" customWidth="1"/>
    <col min="4853" max="4853" width="5.28515625" style="61" customWidth="1"/>
    <col min="4854" max="4854" width="8.140625" style="61" customWidth="1"/>
    <col min="4855" max="4855" width="6" style="61" customWidth="1"/>
    <col min="4856" max="4856" width="4" style="61" customWidth="1"/>
    <col min="4857" max="4857" width="9.140625" style="61" customWidth="1"/>
    <col min="4858" max="4858" width="7" style="61" customWidth="1"/>
    <col min="4859" max="4859" width="6" style="61" customWidth="1"/>
    <col min="4860" max="4860" width="6.28515625" style="61" customWidth="1"/>
    <col min="4861" max="4861" width="5.85546875" style="61" customWidth="1"/>
    <col min="4862" max="4862" width="7.85546875" style="61" customWidth="1"/>
    <col min="4863" max="4863" width="5.7109375" style="61" customWidth="1"/>
    <col min="4864" max="4865" width="6.7109375" style="61" customWidth="1"/>
    <col min="4866" max="5098" width="9.140625" style="61"/>
    <col min="5099" max="5099" width="2.85546875" style="61" customWidth="1"/>
    <col min="5100" max="5100" width="3.5703125" style="61" customWidth="1"/>
    <col min="5101" max="5101" width="20.140625" style="61" customWidth="1"/>
    <col min="5102" max="5102" width="2.85546875" style="61" customWidth="1"/>
    <col min="5103" max="5103" width="8" style="61" customWidth="1"/>
    <col min="5104" max="5104" width="7.42578125" style="61" customWidth="1"/>
    <col min="5105" max="5105" width="6" style="61" bestFit="1" customWidth="1"/>
    <col min="5106" max="5106" width="6.28515625" style="61" customWidth="1"/>
    <col min="5107" max="5107" width="6" style="61" customWidth="1"/>
    <col min="5108" max="5108" width="8.28515625" style="61" customWidth="1"/>
    <col min="5109" max="5109" width="5.28515625" style="61" customWidth="1"/>
    <col min="5110" max="5110" width="8.140625" style="61" customWidth="1"/>
    <col min="5111" max="5111" width="6" style="61" customWidth="1"/>
    <col min="5112" max="5112" width="4" style="61" customWidth="1"/>
    <col min="5113" max="5113" width="9.140625" style="61" customWidth="1"/>
    <col min="5114" max="5114" width="7" style="61" customWidth="1"/>
    <col min="5115" max="5115" width="6" style="61" customWidth="1"/>
    <col min="5116" max="5116" width="6.28515625" style="61" customWidth="1"/>
    <col min="5117" max="5117" width="5.85546875" style="61" customWidth="1"/>
    <col min="5118" max="5118" width="7.85546875" style="61" customWidth="1"/>
    <col min="5119" max="5119" width="5.7109375" style="61" customWidth="1"/>
    <col min="5120" max="5121" width="6.7109375" style="61" customWidth="1"/>
    <col min="5122" max="5354" width="9.140625" style="61"/>
    <col min="5355" max="5355" width="2.85546875" style="61" customWidth="1"/>
    <col min="5356" max="5356" width="3.5703125" style="61" customWidth="1"/>
    <col min="5357" max="5357" width="20.140625" style="61" customWidth="1"/>
    <col min="5358" max="5358" width="2.85546875" style="61" customWidth="1"/>
    <col min="5359" max="5359" width="8" style="61" customWidth="1"/>
    <col min="5360" max="5360" width="7.42578125" style="61" customWidth="1"/>
    <col min="5361" max="5361" width="6" style="61" bestFit="1" customWidth="1"/>
    <col min="5362" max="5362" width="6.28515625" style="61" customWidth="1"/>
    <col min="5363" max="5363" width="6" style="61" customWidth="1"/>
    <col min="5364" max="5364" width="8.28515625" style="61" customWidth="1"/>
    <col min="5365" max="5365" width="5.28515625" style="61" customWidth="1"/>
    <col min="5366" max="5366" width="8.140625" style="61" customWidth="1"/>
    <col min="5367" max="5367" width="6" style="61" customWidth="1"/>
    <col min="5368" max="5368" width="4" style="61" customWidth="1"/>
    <col min="5369" max="5369" width="9.140625" style="61" customWidth="1"/>
    <col min="5370" max="5370" width="7" style="61" customWidth="1"/>
    <col min="5371" max="5371" width="6" style="61" customWidth="1"/>
    <col min="5372" max="5372" width="6.28515625" style="61" customWidth="1"/>
    <col min="5373" max="5373" width="5.85546875" style="61" customWidth="1"/>
    <col min="5374" max="5374" width="7.85546875" style="61" customWidth="1"/>
    <col min="5375" max="5375" width="5.7109375" style="61" customWidth="1"/>
    <col min="5376" max="5377" width="6.7109375" style="61" customWidth="1"/>
    <col min="5378" max="5610" width="9.140625" style="61"/>
    <col min="5611" max="5611" width="2.85546875" style="61" customWidth="1"/>
    <col min="5612" max="5612" width="3.5703125" style="61" customWidth="1"/>
    <col min="5613" max="5613" width="20.140625" style="61" customWidth="1"/>
    <col min="5614" max="5614" width="2.85546875" style="61" customWidth="1"/>
    <col min="5615" max="5615" width="8" style="61" customWidth="1"/>
    <col min="5616" max="5616" width="7.42578125" style="61" customWidth="1"/>
    <col min="5617" max="5617" width="6" style="61" bestFit="1" customWidth="1"/>
    <col min="5618" max="5618" width="6.28515625" style="61" customWidth="1"/>
    <col min="5619" max="5619" width="6" style="61" customWidth="1"/>
    <col min="5620" max="5620" width="8.28515625" style="61" customWidth="1"/>
    <col min="5621" max="5621" width="5.28515625" style="61" customWidth="1"/>
    <col min="5622" max="5622" width="8.140625" style="61" customWidth="1"/>
    <col min="5623" max="5623" width="6" style="61" customWidth="1"/>
    <col min="5624" max="5624" width="4" style="61" customWidth="1"/>
    <col min="5625" max="5625" width="9.140625" style="61" customWidth="1"/>
    <col min="5626" max="5626" width="7" style="61" customWidth="1"/>
    <col min="5627" max="5627" width="6" style="61" customWidth="1"/>
    <col min="5628" max="5628" width="6.28515625" style="61" customWidth="1"/>
    <col min="5629" max="5629" width="5.85546875" style="61" customWidth="1"/>
    <col min="5630" max="5630" width="7.85546875" style="61" customWidth="1"/>
    <col min="5631" max="5631" width="5.7109375" style="61" customWidth="1"/>
    <col min="5632" max="5633" width="6.7109375" style="61" customWidth="1"/>
    <col min="5634" max="5866" width="9.140625" style="61"/>
    <col min="5867" max="5867" width="2.85546875" style="61" customWidth="1"/>
    <col min="5868" max="5868" width="3.5703125" style="61" customWidth="1"/>
    <col min="5869" max="5869" width="20.140625" style="61" customWidth="1"/>
    <col min="5870" max="5870" width="2.85546875" style="61" customWidth="1"/>
    <col min="5871" max="5871" width="8" style="61" customWidth="1"/>
    <col min="5872" max="5872" width="7.42578125" style="61" customWidth="1"/>
    <col min="5873" max="5873" width="6" style="61" bestFit="1" customWidth="1"/>
    <col min="5874" max="5874" width="6.28515625" style="61" customWidth="1"/>
    <col min="5875" max="5875" width="6" style="61" customWidth="1"/>
    <col min="5876" max="5876" width="8.28515625" style="61" customWidth="1"/>
    <col min="5877" max="5877" width="5.28515625" style="61" customWidth="1"/>
    <col min="5878" max="5878" width="8.140625" style="61" customWidth="1"/>
    <col min="5879" max="5879" width="6" style="61" customWidth="1"/>
    <col min="5880" max="5880" width="4" style="61" customWidth="1"/>
    <col min="5881" max="5881" width="9.140625" style="61" customWidth="1"/>
    <col min="5882" max="5882" width="7" style="61" customWidth="1"/>
    <col min="5883" max="5883" width="6" style="61" customWidth="1"/>
    <col min="5884" max="5884" width="6.28515625" style="61" customWidth="1"/>
    <col min="5885" max="5885" width="5.85546875" style="61" customWidth="1"/>
    <col min="5886" max="5886" width="7.85546875" style="61" customWidth="1"/>
    <col min="5887" max="5887" width="5.7109375" style="61" customWidth="1"/>
    <col min="5888" max="5889" width="6.7109375" style="61" customWidth="1"/>
    <col min="5890" max="6122" width="9.140625" style="61"/>
    <col min="6123" max="6123" width="2.85546875" style="61" customWidth="1"/>
    <col min="6124" max="6124" width="3.5703125" style="61" customWidth="1"/>
    <col min="6125" max="6125" width="20.140625" style="61" customWidth="1"/>
    <col min="6126" max="6126" width="2.85546875" style="61" customWidth="1"/>
    <col min="6127" max="6127" width="8" style="61" customWidth="1"/>
    <col min="6128" max="6128" width="7.42578125" style="61" customWidth="1"/>
    <col min="6129" max="6129" width="6" style="61" bestFit="1" customWidth="1"/>
    <col min="6130" max="6130" width="6.28515625" style="61" customWidth="1"/>
    <col min="6131" max="6131" width="6" style="61" customWidth="1"/>
    <col min="6132" max="6132" width="8.28515625" style="61" customWidth="1"/>
    <col min="6133" max="6133" width="5.28515625" style="61" customWidth="1"/>
    <col min="6134" max="6134" width="8.140625" style="61" customWidth="1"/>
    <col min="6135" max="6135" width="6" style="61" customWidth="1"/>
    <col min="6136" max="6136" width="4" style="61" customWidth="1"/>
    <col min="6137" max="6137" width="9.140625" style="61" customWidth="1"/>
    <col min="6138" max="6138" width="7" style="61" customWidth="1"/>
    <col min="6139" max="6139" width="6" style="61" customWidth="1"/>
    <col min="6140" max="6140" width="6.28515625" style="61" customWidth="1"/>
    <col min="6141" max="6141" width="5.85546875" style="61" customWidth="1"/>
    <col min="6142" max="6142" width="7.85546875" style="61" customWidth="1"/>
    <col min="6143" max="6143" width="5.7109375" style="61" customWidth="1"/>
    <col min="6144" max="6145" width="6.7109375" style="61" customWidth="1"/>
    <col min="6146" max="6378" width="9.140625" style="61"/>
    <col min="6379" max="6379" width="2.85546875" style="61" customWidth="1"/>
    <col min="6380" max="6380" width="3.5703125" style="61" customWidth="1"/>
    <col min="6381" max="6381" width="20.140625" style="61" customWidth="1"/>
    <col min="6382" max="6382" width="2.85546875" style="61" customWidth="1"/>
    <col min="6383" max="6383" width="8" style="61" customWidth="1"/>
    <col min="6384" max="6384" width="7.42578125" style="61" customWidth="1"/>
    <col min="6385" max="6385" width="6" style="61" bestFit="1" customWidth="1"/>
    <col min="6386" max="6386" width="6.28515625" style="61" customWidth="1"/>
    <col min="6387" max="6387" width="6" style="61" customWidth="1"/>
    <col min="6388" max="6388" width="8.28515625" style="61" customWidth="1"/>
    <col min="6389" max="6389" width="5.28515625" style="61" customWidth="1"/>
    <col min="6390" max="6390" width="8.140625" style="61" customWidth="1"/>
    <col min="6391" max="6391" width="6" style="61" customWidth="1"/>
    <col min="6392" max="6392" width="4" style="61" customWidth="1"/>
    <col min="6393" max="6393" width="9.140625" style="61" customWidth="1"/>
    <col min="6394" max="6394" width="7" style="61" customWidth="1"/>
    <col min="6395" max="6395" width="6" style="61" customWidth="1"/>
    <col min="6396" max="6396" width="6.28515625" style="61" customWidth="1"/>
    <col min="6397" max="6397" width="5.85546875" style="61" customWidth="1"/>
    <col min="6398" max="6398" width="7.85546875" style="61" customWidth="1"/>
    <col min="6399" max="6399" width="5.7109375" style="61" customWidth="1"/>
    <col min="6400" max="6401" width="6.7109375" style="61" customWidth="1"/>
    <col min="6402" max="6634" width="9.140625" style="61"/>
    <col min="6635" max="6635" width="2.85546875" style="61" customWidth="1"/>
    <col min="6636" max="6636" width="3.5703125" style="61" customWidth="1"/>
    <col min="6637" max="6637" width="20.140625" style="61" customWidth="1"/>
    <col min="6638" max="6638" width="2.85546875" style="61" customWidth="1"/>
    <col min="6639" max="6639" width="8" style="61" customWidth="1"/>
    <col min="6640" max="6640" width="7.42578125" style="61" customWidth="1"/>
    <col min="6641" max="6641" width="6" style="61" bestFit="1" customWidth="1"/>
    <col min="6642" max="6642" width="6.28515625" style="61" customWidth="1"/>
    <col min="6643" max="6643" width="6" style="61" customWidth="1"/>
    <col min="6644" max="6644" width="8.28515625" style="61" customWidth="1"/>
    <col min="6645" max="6645" width="5.28515625" style="61" customWidth="1"/>
    <col min="6646" max="6646" width="8.140625" style="61" customWidth="1"/>
    <col min="6647" max="6647" width="6" style="61" customWidth="1"/>
    <col min="6648" max="6648" width="4" style="61" customWidth="1"/>
    <col min="6649" max="6649" width="9.140625" style="61" customWidth="1"/>
    <col min="6650" max="6650" width="7" style="61" customWidth="1"/>
    <col min="6651" max="6651" width="6" style="61" customWidth="1"/>
    <col min="6652" max="6652" width="6.28515625" style="61" customWidth="1"/>
    <col min="6653" max="6653" width="5.85546875" style="61" customWidth="1"/>
    <col min="6654" max="6654" width="7.85546875" style="61" customWidth="1"/>
    <col min="6655" max="6655" width="5.7109375" style="61" customWidth="1"/>
    <col min="6656" max="6657" width="6.7109375" style="61" customWidth="1"/>
    <col min="6658" max="6890" width="9.140625" style="61"/>
    <col min="6891" max="6891" width="2.85546875" style="61" customWidth="1"/>
    <col min="6892" max="6892" width="3.5703125" style="61" customWidth="1"/>
    <col min="6893" max="6893" width="20.140625" style="61" customWidth="1"/>
    <col min="6894" max="6894" width="2.85546875" style="61" customWidth="1"/>
    <col min="6895" max="6895" width="8" style="61" customWidth="1"/>
    <col min="6896" max="6896" width="7.42578125" style="61" customWidth="1"/>
    <col min="6897" max="6897" width="6" style="61" bestFit="1" customWidth="1"/>
    <col min="6898" max="6898" width="6.28515625" style="61" customWidth="1"/>
    <col min="6899" max="6899" width="6" style="61" customWidth="1"/>
    <col min="6900" max="6900" width="8.28515625" style="61" customWidth="1"/>
    <col min="6901" max="6901" width="5.28515625" style="61" customWidth="1"/>
    <col min="6902" max="6902" width="8.140625" style="61" customWidth="1"/>
    <col min="6903" max="6903" width="6" style="61" customWidth="1"/>
    <col min="6904" max="6904" width="4" style="61" customWidth="1"/>
    <col min="6905" max="6905" width="9.140625" style="61" customWidth="1"/>
    <col min="6906" max="6906" width="7" style="61" customWidth="1"/>
    <col min="6907" max="6907" width="6" style="61" customWidth="1"/>
    <col min="6908" max="6908" width="6.28515625" style="61" customWidth="1"/>
    <col min="6909" max="6909" width="5.85546875" style="61" customWidth="1"/>
    <col min="6910" max="6910" width="7.85546875" style="61" customWidth="1"/>
    <col min="6911" max="6911" width="5.7109375" style="61" customWidth="1"/>
    <col min="6912" max="6913" width="6.7109375" style="61" customWidth="1"/>
    <col min="6914" max="7146" width="9.140625" style="61"/>
    <col min="7147" max="7147" width="2.85546875" style="61" customWidth="1"/>
    <col min="7148" max="7148" width="3.5703125" style="61" customWidth="1"/>
    <col min="7149" max="7149" width="20.140625" style="61" customWidth="1"/>
    <col min="7150" max="7150" width="2.85546875" style="61" customWidth="1"/>
    <col min="7151" max="7151" width="8" style="61" customWidth="1"/>
    <col min="7152" max="7152" width="7.42578125" style="61" customWidth="1"/>
    <col min="7153" max="7153" width="6" style="61" bestFit="1" customWidth="1"/>
    <col min="7154" max="7154" width="6.28515625" style="61" customWidth="1"/>
    <col min="7155" max="7155" width="6" style="61" customWidth="1"/>
    <col min="7156" max="7156" width="8.28515625" style="61" customWidth="1"/>
    <col min="7157" max="7157" width="5.28515625" style="61" customWidth="1"/>
    <col min="7158" max="7158" width="8.140625" style="61" customWidth="1"/>
    <col min="7159" max="7159" width="6" style="61" customWidth="1"/>
    <col min="7160" max="7160" width="4" style="61" customWidth="1"/>
    <col min="7161" max="7161" width="9.140625" style="61" customWidth="1"/>
    <col min="7162" max="7162" width="7" style="61" customWidth="1"/>
    <col min="7163" max="7163" width="6" style="61" customWidth="1"/>
    <col min="7164" max="7164" width="6.28515625" style="61" customWidth="1"/>
    <col min="7165" max="7165" width="5.85546875" style="61" customWidth="1"/>
    <col min="7166" max="7166" width="7.85546875" style="61" customWidth="1"/>
    <col min="7167" max="7167" width="5.7109375" style="61" customWidth="1"/>
    <col min="7168" max="7169" width="6.7109375" style="61" customWidth="1"/>
    <col min="7170" max="7402" width="9.140625" style="61"/>
    <col min="7403" max="7403" width="2.85546875" style="61" customWidth="1"/>
    <col min="7404" max="7404" width="3.5703125" style="61" customWidth="1"/>
    <col min="7405" max="7405" width="20.140625" style="61" customWidth="1"/>
    <col min="7406" max="7406" width="2.85546875" style="61" customWidth="1"/>
    <col min="7407" max="7407" width="8" style="61" customWidth="1"/>
    <col min="7408" max="7408" width="7.42578125" style="61" customWidth="1"/>
    <col min="7409" max="7409" width="6" style="61" bestFit="1" customWidth="1"/>
    <col min="7410" max="7410" width="6.28515625" style="61" customWidth="1"/>
    <col min="7411" max="7411" width="6" style="61" customWidth="1"/>
    <col min="7412" max="7412" width="8.28515625" style="61" customWidth="1"/>
    <col min="7413" max="7413" width="5.28515625" style="61" customWidth="1"/>
    <col min="7414" max="7414" width="8.140625" style="61" customWidth="1"/>
    <col min="7415" max="7415" width="6" style="61" customWidth="1"/>
    <col min="7416" max="7416" width="4" style="61" customWidth="1"/>
    <col min="7417" max="7417" width="9.140625" style="61" customWidth="1"/>
    <col min="7418" max="7418" width="7" style="61" customWidth="1"/>
    <col min="7419" max="7419" width="6" style="61" customWidth="1"/>
    <col min="7420" max="7420" width="6.28515625" style="61" customWidth="1"/>
    <col min="7421" max="7421" width="5.85546875" style="61" customWidth="1"/>
    <col min="7422" max="7422" width="7.85546875" style="61" customWidth="1"/>
    <col min="7423" max="7423" width="5.7109375" style="61" customWidth="1"/>
    <col min="7424" max="7425" width="6.7109375" style="61" customWidth="1"/>
    <col min="7426" max="7658" width="9.140625" style="61"/>
    <col min="7659" max="7659" width="2.85546875" style="61" customWidth="1"/>
    <col min="7660" max="7660" width="3.5703125" style="61" customWidth="1"/>
    <col min="7661" max="7661" width="20.140625" style="61" customWidth="1"/>
    <col min="7662" max="7662" width="2.85546875" style="61" customWidth="1"/>
    <col min="7663" max="7663" width="8" style="61" customWidth="1"/>
    <col min="7664" max="7664" width="7.42578125" style="61" customWidth="1"/>
    <col min="7665" max="7665" width="6" style="61" bestFit="1" customWidth="1"/>
    <col min="7666" max="7666" width="6.28515625" style="61" customWidth="1"/>
    <col min="7667" max="7667" width="6" style="61" customWidth="1"/>
    <col min="7668" max="7668" width="8.28515625" style="61" customWidth="1"/>
    <col min="7669" max="7669" width="5.28515625" style="61" customWidth="1"/>
    <col min="7670" max="7670" width="8.140625" style="61" customWidth="1"/>
    <col min="7671" max="7671" width="6" style="61" customWidth="1"/>
    <col min="7672" max="7672" width="4" style="61" customWidth="1"/>
    <col min="7673" max="7673" width="9.140625" style="61" customWidth="1"/>
    <col min="7674" max="7674" width="7" style="61" customWidth="1"/>
    <col min="7675" max="7675" width="6" style="61" customWidth="1"/>
    <col min="7676" max="7676" width="6.28515625" style="61" customWidth="1"/>
    <col min="7677" max="7677" width="5.85546875" style="61" customWidth="1"/>
    <col min="7678" max="7678" width="7.85546875" style="61" customWidth="1"/>
    <col min="7679" max="7679" width="5.7109375" style="61" customWidth="1"/>
    <col min="7680" max="7681" width="6.7109375" style="61" customWidth="1"/>
    <col min="7682" max="7914" width="9.140625" style="61"/>
    <col min="7915" max="7915" width="2.85546875" style="61" customWidth="1"/>
    <col min="7916" max="7916" width="3.5703125" style="61" customWidth="1"/>
    <col min="7917" max="7917" width="20.140625" style="61" customWidth="1"/>
    <col min="7918" max="7918" width="2.85546875" style="61" customWidth="1"/>
    <col min="7919" max="7919" width="8" style="61" customWidth="1"/>
    <col min="7920" max="7920" width="7.42578125" style="61" customWidth="1"/>
    <col min="7921" max="7921" width="6" style="61" bestFit="1" customWidth="1"/>
    <col min="7922" max="7922" width="6.28515625" style="61" customWidth="1"/>
    <col min="7923" max="7923" width="6" style="61" customWidth="1"/>
    <col min="7924" max="7924" width="8.28515625" style="61" customWidth="1"/>
    <col min="7925" max="7925" width="5.28515625" style="61" customWidth="1"/>
    <col min="7926" max="7926" width="8.140625" style="61" customWidth="1"/>
    <col min="7927" max="7927" width="6" style="61" customWidth="1"/>
    <col min="7928" max="7928" width="4" style="61" customWidth="1"/>
    <col min="7929" max="7929" width="9.140625" style="61" customWidth="1"/>
    <col min="7930" max="7930" width="7" style="61" customWidth="1"/>
    <col min="7931" max="7931" width="6" style="61" customWidth="1"/>
    <col min="7932" max="7932" width="6.28515625" style="61" customWidth="1"/>
    <col min="7933" max="7933" width="5.85546875" style="61" customWidth="1"/>
    <col min="7934" max="7934" width="7.85546875" style="61" customWidth="1"/>
    <col min="7935" max="7935" width="5.7109375" style="61" customWidth="1"/>
    <col min="7936" max="7937" width="6.7109375" style="61" customWidth="1"/>
    <col min="7938" max="8170" width="9.140625" style="61"/>
    <col min="8171" max="8171" width="2.85546875" style="61" customWidth="1"/>
    <col min="8172" max="8172" width="3.5703125" style="61" customWidth="1"/>
    <col min="8173" max="8173" width="20.140625" style="61" customWidth="1"/>
    <col min="8174" max="8174" width="2.85546875" style="61" customWidth="1"/>
    <col min="8175" max="8175" width="8" style="61" customWidth="1"/>
    <col min="8176" max="8176" width="7.42578125" style="61" customWidth="1"/>
    <col min="8177" max="8177" width="6" style="61" bestFit="1" customWidth="1"/>
    <col min="8178" max="8178" width="6.28515625" style="61" customWidth="1"/>
    <col min="8179" max="8179" width="6" style="61" customWidth="1"/>
    <col min="8180" max="8180" width="8.28515625" style="61" customWidth="1"/>
    <col min="8181" max="8181" width="5.28515625" style="61" customWidth="1"/>
    <col min="8182" max="8182" width="8.140625" style="61" customWidth="1"/>
    <col min="8183" max="8183" width="6" style="61" customWidth="1"/>
    <col min="8184" max="8184" width="4" style="61" customWidth="1"/>
    <col min="8185" max="8185" width="9.140625" style="61" customWidth="1"/>
    <col min="8186" max="8186" width="7" style="61" customWidth="1"/>
    <col min="8187" max="8187" width="6" style="61" customWidth="1"/>
    <col min="8188" max="8188" width="6.28515625" style="61" customWidth="1"/>
    <col min="8189" max="8189" width="5.85546875" style="61" customWidth="1"/>
    <col min="8190" max="8190" width="7.85546875" style="61" customWidth="1"/>
    <col min="8191" max="8191" width="5.7109375" style="61" customWidth="1"/>
    <col min="8192" max="8193" width="6.7109375" style="61" customWidth="1"/>
    <col min="8194" max="8426" width="9.140625" style="61"/>
    <col min="8427" max="8427" width="2.85546875" style="61" customWidth="1"/>
    <col min="8428" max="8428" width="3.5703125" style="61" customWidth="1"/>
    <col min="8429" max="8429" width="20.140625" style="61" customWidth="1"/>
    <col min="8430" max="8430" width="2.85546875" style="61" customWidth="1"/>
    <col min="8431" max="8431" width="8" style="61" customWidth="1"/>
    <col min="8432" max="8432" width="7.42578125" style="61" customWidth="1"/>
    <col min="8433" max="8433" width="6" style="61" bestFit="1" customWidth="1"/>
    <col min="8434" max="8434" width="6.28515625" style="61" customWidth="1"/>
    <col min="8435" max="8435" width="6" style="61" customWidth="1"/>
    <col min="8436" max="8436" width="8.28515625" style="61" customWidth="1"/>
    <col min="8437" max="8437" width="5.28515625" style="61" customWidth="1"/>
    <col min="8438" max="8438" width="8.140625" style="61" customWidth="1"/>
    <col min="8439" max="8439" width="6" style="61" customWidth="1"/>
    <col min="8440" max="8440" width="4" style="61" customWidth="1"/>
    <col min="8441" max="8441" width="9.140625" style="61" customWidth="1"/>
    <col min="8442" max="8442" width="7" style="61" customWidth="1"/>
    <col min="8443" max="8443" width="6" style="61" customWidth="1"/>
    <col min="8444" max="8444" width="6.28515625" style="61" customWidth="1"/>
    <col min="8445" max="8445" width="5.85546875" style="61" customWidth="1"/>
    <col min="8446" max="8446" width="7.85546875" style="61" customWidth="1"/>
    <col min="8447" max="8447" width="5.7109375" style="61" customWidth="1"/>
    <col min="8448" max="8449" width="6.7109375" style="61" customWidth="1"/>
    <col min="8450" max="8682" width="9.140625" style="61"/>
    <col min="8683" max="8683" width="2.85546875" style="61" customWidth="1"/>
    <col min="8684" max="8684" width="3.5703125" style="61" customWidth="1"/>
    <col min="8685" max="8685" width="20.140625" style="61" customWidth="1"/>
    <col min="8686" max="8686" width="2.85546875" style="61" customWidth="1"/>
    <col min="8687" max="8687" width="8" style="61" customWidth="1"/>
    <col min="8688" max="8688" width="7.42578125" style="61" customWidth="1"/>
    <col min="8689" max="8689" width="6" style="61" bestFit="1" customWidth="1"/>
    <col min="8690" max="8690" width="6.28515625" style="61" customWidth="1"/>
    <col min="8691" max="8691" width="6" style="61" customWidth="1"/>
    <col min="8692" max="8692" width="8.28515625" style="61" customWidth="1"/>
    <col min="8693" max="8693" width="5.28515625" style="61" customWidth="1"/>
    <col min="8694" max="8694" width="8.140625" style="61" customWidth="1"/>
    <col min="8695" max="8695" width="6" style="61" customWidth="1"/>
    <col min="8696" max="8696" width="4" style="61" customWidth="1"/>
    <col min="8697" max="8697" width="9.140625" style="61" customWidth="1"/>
    <col min="8698" max="8698" width="7" style="61" customWidth="1"/>
    <col min="8699" max="8699" width="6" style="61" customWidth="1"/>
    <col min="8700" max="8700" width="6.28515625" style="61" customWidth="1"/>
    <col min="8701" max="8701" width="5.85546875" style="61" customWidth="1"/>
    <col min="8702" max="8702" width="7.85546875" style="61" customWidth="1"/>
    <col min="8703" max="8703" width="5.7109375" style="61" customWidth="1"/>
    <col min="8704" max="8705" width="6.7109375" style="61" customWidth="1"/>
    <col min="8706" max="8938" width="9.140625" style="61"/>
    <col min="8939" max="8939" width="2.85546875" style="61" customWidth="1"/>
    <col min="8940" max="8940" width="3.5703125" style="61" customWidth="1"/>
    <col min="8941" max="8941" width="20.140625" style="61" customWidth="1"/>
    <col min="8942" max="8942" width="2.85546875" style="61" customWidth="1"/>
    <col min="8943" max="8943" width="8" style="61" customWidth="1"/>
    <col min="8944" max="8944" width="7.42578125" style="61" customWidth="1"/>
    <col min="8945" max="8945" width="6" style="61" bestFit="1" customWidth="1"/>
    <col min="8946" max="8946" width="6.28515625" style="61" customWidth="1"/>
    <col min="8947" max="8947" width="6" style="61" customWidth="1"/>
    <col min="8948" max="8948" width="8.28515625" style="61" customWidth="1"/>
    <col min="8949" max="8949" width="5.28515625" style="61" customWidth="1"/>
    <col min="8950" max="8950" width="8.140625" style="61" customWidth="1"/>
    <col min="8951" max="8951" width="6" style="61" customWidth="1"/>
    <col min="8952" max="8952" width="4" style="61" customWidth="1"/>
    <col min="8953" max="8953" width="9.140625" style="61" customWidth="1"/>
    <col min="8954" max="8954" width="7" style="61" customWidth="1"/>
    <col min="8955" max="8955" width="6" style="61" customWidth="1"/>
    <col min="8956" max="8956" width="6.28515625" style="61" customWidth="1"/>
    <col min="8957" max="8957" width="5.85546875" style="61" customWidth="1"/>
    <col min="8958" max="8958" width="7.85546875" style="61" customWidth="1"/>
    <col min="8959" max="8959" width="5.7109375" style="61" customWidth="1"/>
    <col min="8960" max="8961" width="6.7109375" style="61" customWidth="1"/>
    <col min="8962" max="9194" width="9.140625" style="61"/>
    <col min="9195" max="9195" width="2.85546875" style="61" customWidth="1"/>
    <col min="9196" max="9196" width="3.5703125" style="61" customWidth="1"/>
    <col min="9197" max="9197" width="20.140625" style="61" customWidth="1"/>
    <col min="9198" max="9198" width="2.85546875" style="61" customWidth="1"/>
    <col min="9199" max="9199" width="8" style="61" customWidth="1"/>
    <col min="9200" max="9200" width="7.42578125" style="61" customWidth="1"/>
    <col min="9201" max="9201" width="6" style="61" bestFit="1" customWidth="1"/>
    <col min="9202" max="9202" width="6.28515625" style="61" customWidth="1"/>
    <col min="9203" max="9203" width="6" style="61" customWidth="1"/>
    <col min="9204" max="9204" width="8.28515625" style="61" customWidth="1"/>
    <col min="9205" max="9205" width="5.28515625" style="61" customWidth="1"/>
    <col min="9206" max="9206" width="8.140625" style="61" customWidth="1"/>
    <col min="9207" max="9207" width="6" style="61" customWidth="1"/>
    <col min="9208" max="9208" width="4" style="61" customWidth="1"/>
    <col min="9209" max="9209" width="9.140625" style="61" customWidth="1"/>
    <col min="9210" max="9210" width="7" style="61" customWidth="1"/>
    <col min="9211" max="9211" width="6" style="61" customWidth="1"/>
    <col min="9212" max="9212" width="6.28515625" style="61" customWidth="1"/>
    <col min="9213" max="9213" width="5.85546875" style="61" customWidth="1"/>
    <col min="9214" max="9214" width="7.85546875" style="61" customWidth="1"/>
    <col min="9215" max="9215" width="5.7109375" style="61" customWidth="1"/>
    <col min="9216" max="9217" width="6.7109375" style="61" customWidth="1"/>
    <col min="9218" max="9450" width="9.140625" style="61"/>
    <col min="9451" max="9451" width="2.85546875" style="61" customWidth="1"/>
    <col min="9452" max="9452" width="3.5703125" style="61" customWidth="1"/>
    <col min="9453" max="9453" width="20.140625" style="61" customWidth="1"/>
    <col min="9454" max="9454" width="2.85546875" style="61" customWidth="1"/>
    <col min="9455" max="9455" width="8" style="61" customWidth="1"/>
    <col min="9456" max="9456" width="7.42578125" style="61" customWidth="1"/>
    <col min="9457" max="9457" width="6" style="61" bestFit="1" customWidth="1"/>
    <col min="9458" max="9458" width="6.28515625" style="61" customWidth="1"/>
    <col min="9459" max="9459" width="6" style="61" customWidth="1"/>
    <col min="9460" max="9460" width="8.28515625" style="61" customWidth="1"/>
    <col min="9461" max="9461" width="5.28515625" style="61" customWidth="1"/>
    <col min="9462" max="9462" width="8.140625" style="61" customWidth="1"/>
    <col min="9463" max="9463" width="6" style="61" customWidth="1"/>
    <col min="9464" max="9464" width="4" style="61" customWidth="1"/>
    <col min="9465" max="9465" width="9.140625" style="61" customWidth="1"/>
    <col min="9466" max="9466" width="7" style="61" customWidth="1"/>
    <col min="9467" max="9467" width="6" style="61" customWidth="1"/>
    <col min="9468" max="9468" width="6.28515625" style="61" customWidth="1"/>
    <col min="9469" max="9469" width="5.85546875" style="61" customWidth="1"/>
    <col min="9470" max="9470" width="7.85546875" style="61" customWidth="1"/>
    <col min="9471" max="9471" width="5.7109375" style="61" customWidth="1"/>
    <col min="9472" max="9473" width="6.7109375" style="61" customWidth="1"/>
    <col min="9474" max="9706" width="9.140625" style="61"/>
    <col min="9707" max="9707" width="2.85546875" style="61" customWidth="1"/>
    <col min="9708" max="9708" width="3.5703125" style="61" customWidth="1"/>
    <col min="9709" max="9709" width="20.140625" style="61" customWidth="1"/>
    <col min="9710" max="9710" width="2.85546875" style="61" customWidth="1"/>
    <col min="9711" max="9711" width="8" style="61" customWidth="1"/>
    <col min="9712" max="9712" width="7.42578125" style="61" customWidth="1"/>
    <col min="9713" max="9713" width="6" style="61" bestFit="1" customWidth="1"/>
    <col min="9714" max="9714" width="6.28515625" style="61" customWidth="1"/>
    <col min="9715" max="9715" width="6" style="61" customWidth="1"/>
    <col min="9716" max="9716" width="8.28515625" style="61" customWidth="1"/>
    <col min="9717" max="9717" width="5.28515625" style="61" customWidth="1"/>
    <col min="9718" max="9718" width="8.140625" style="61" customWidth="1"/>
    <col min="9719" max="9719" width="6" style="61" customWidth="1"/>
    <col min="9720" max="9720" width="4" style="61" customWidth="1"/>
    <col min="9721" max="9721" width="9.140625" style="61" customWidth="1"/>
    <col min="9722" max="9722" width="7" style="61" customWidth="1"/>
    <col min="9723" max="9723" width="6" style="61" customWidth="1"/>
    <col min="9724" max="9724" width="6.28515625" style="61" customWidth="1"/>
    <col min="9725" max="9725" width="5.85546875" style="61" customWidth="1"/>
    <col min="9726" max="9726" width="7.85546875" style="61" customWidth="1"/>
    <col min="9727" max="9727" width="5.7109375" style="61" customWidth="1"/>
    <col min="9728" max="9729" width="6.7109375" style="61" customWidth="1"/>
    <col min="9730" max="9962" width="9.140625" style="61"/>
    <col min="9963" max="9963" width="2.85546875" style="61" customWidth="1"/>
    <col min="9964" max="9964" width="3.5703125" style="61" customWidth="1"/>
    <col min="9965" max="9965" width="20.140625" style="61" customWidth="1"/>
    <col min="9966" max="9966" width="2.85546875" style="61" customWidth="1"/>
    <col min="9967" max="9967" width="8" style="61" customWidth="1"/>
    <col min="9968" max="9968" width="7.42578125" style="61" customWidth="1"/>
    <col min="9969" max="9969" width="6" style="61" bestFit="1" customWidth="1"/>
    <col min="9970" max="9970" width="6.28515625" style="61" customWidth="1"/>
    <col min="9971" max="9971" width="6" style="61" customWidth="1"/>
    <col min="9972" max="9972" width="8.28515625" style="61" customWidth="1"/>
    <col min="9973" max="9973" width="5.28515625" style="61" customWidth="1"/>
    <col min="9974" max="9974" width="8.140625" style="61" customWidth="1"/>
    <col min="9975" max="9975" width="6" style="61" customWidth="1"/>
    <col min="9976" max="9976" width="4" style="61" customWidth="1"/>
    <col min="9977" max="9977" width="9.140625" style="61" customWidth="1"/>
    <col min="9978" max="9978" width="7" style="61" customWidth="1"/>
    <col min="9979" max="9979" width="6" style="61" customWidth="1"/>
    <col min="9980" max="9980" width="6.28515625" style="61" customWidth="1"/>
    <col min="9981" max="9981" width="5.85546875" style="61" customWidth="1"/>
    <col min="9982" max="9982" width="7.85546875" style="61" customWidth="1"/>
    <col min="9983" max="9983" width="5.7109375" style="61" customWidth="1"/>
    <col min="9984" max="9985" width="6.7109375" style="61" customWidth="1"/>
    <col min="9986" max="10218" width="9.140625" style="61"/>
    <col min="10219" max="10219" width="2.85546875" style="61" customWidth="1"/>
    <col min="10220" max="10220" width="3.5703125" style="61" customWidth="1"/>
    <col min="10221" max="10221" width="20.140625" style="61" customWidth="1"/>
    <col min="10222" max="10222" width="2.85546875" style="61" customWidth="1"/>
    <col min="10223" max="10223" width="8" style="61" customWidth="1"/>
    <col min="10224" max="10224" width="7.42578125" style="61" customWidth="1"/>
    <col min="10225" max="10225" width="6" style="61" bestFit="1" customWidth="1"/>
    <col min="10226" max="10226" width="6.28515625" style="61" customWidth="1"/>
    <col min="10227" max="10227" width="6" style="61" customWidth="1"/>
    <col min="10228" max="10228" width="8.28515625" style="61" customWidth="1"/>
    <col min="10229" max="10229" width="5.28515625" style="61" customWidth="1"/>
    <col min="10230" max="10230" width="8.140625" style="61" customWidth="1"/>
    <col min="10231" max="10231" width="6" style="61" customWidth="1"/>
    <col min="10232" max="10232" width="4" style="61" customWidth="1"/>
    <col min="10233" max="10233" width="9.140625" style="61" customWidth="1"/>
    <col min="10234" max="10234" width="7" style="61" customWidth="1"/>
    <col min="10235" max="10235" width="6" style="61" customWidth="1"/>
    <col min="10236" max="10236" width="6.28515625" style="61" customWidth="1"/>
    <col min="10237" max="10237" width="5.85546875" style="61" customWidth="1"/>
    <col min="10238" max="10238" width="7.85546875" style="61" customWidth="1"/>
    <col min="10239" max="10239" width="5.7109375" style="61" customWidth="1"/>
    <col min="10240" max="10241" width="6.7109375" style="61" customWidth="1"/>
    <col min="10242" max="10474" width="9.140625" style="61"/>
    <col min="10475" max="10475" width="2.85546875" style="61" customWidth="1"/>
    <col min="10476" max="10476" width="3.5703125" style="61" customWidth="1"/>
    <col min="10477" max="10477" width="20.140625" style="61" customWidth="1"/>
    <col min="10478" max="10478" width="2.85546875" style="61" customWidth="1"/>
    <col min="10479" max="10479" width="8" style="61" customWidth="1"/>
    <col min="10480" max="10480" width="7.42578125" style="61" customWidth="1"/>
    <col min="10481" max="10481" width="6" style="61" bestFit="1" customWidth="1"/>
    <col min="10482" max="10482" width="6.28515625" style="61" customWidth="1"/>
    <col min="10483" max="10483" width="6" style="61" customWidth="1"/>
    <col min="10484" max="10484" width="8.28515625" style="61" customWidth="1"/>
    <col min="10485" max="10485" width="5.28515625" style="61" customWidth="1"/>
    <col min="10486" max="10486" width="8.140625" style="61" customWidth="1"/>
    <col min="10487" max="10487" width="6" style="61" customWidth="1"/>
    <col min="10488" max="10488" width="4" style="61" customWidth="1"/>
    <col min="10489" max="10489" width="9.140625" style="61" customWidth="1"/>
    <col min="10490" max="10490" width="7" style="61" customWidth="1"/>
    <col min="10491" max="10491" width="6" style="61" customWidth="1"/>
    <col min="10492" max="10492" width="6.28515625" style="61" customWidth="1"/>
    <col min="10493" max="10493" width="5.85546875" style="61" customWidth="1"/>
    <col min="10494" max="10494" width="7.85546875" style="61" customWidth="1"/>
    <col min="10495" max="10495" width="5.7109375" style="61" customWidth="1"/>
    <col min="10496" max="10497" width="6.7109375" style="61" customWidth="1"/>
    <col min="10498" max="10730" width="9.140625" style="61"/>
    <col min="10731" max="10731" width="2.85546875" style="61" customWidth="1"/>
    <col min="10732" max="10732" width="3.5703125" style="61" customWidth="1"/>
    <col min="10733" max="10733" width="20.140625" style="61" customWidth="1"/>
    <col min="10734" max="10734" width="2.85546875" style="61" customWidth="1"/>
    <col min="10735" max="10735" width="8" style="61" customWidth="1"/>
    <col min="10736" max="10736" width="7.42578125" style="61" customWidth="1"/>
    <col min="10737" max="10737" width="6" style="61" bestFit="1" customWidth="1"/>
    <col min="10738" max="10738" width="6.28515625" style="61" customWidth="1"/>
    <col min="10739" max="10739" width="6" style="61" customWidth="1"/>
    <col min="10740" max="10740" width="8.28515625" style="61" customWidth="1"/>
    <col min="10741" max="10741" width="5.28515625" style="61" customWidth="1"/>
    <col min="10742" max="10742" width="8.140625" style="61" customWidth="1"/>
    <col min="10743" max="10743" width="6" style="61" customWidth="1"/>
    <col min="10744" max="10744" width="4" style="61" customWidth="1"/>
    <col min="10745" max="10745" width="9.140625" style="61" customWidth="1"/>
    <col min="10746" max="10746" width="7" style="61" customWidth="1"/>
    <col min="10747" max="10747" width="6" style="61" customWidth="1"/>
    <col min="10748" max="10748" width="6.28515625" style="61" customWidth="1"/>
    <col min="10749" max="10749" width="5.85546875" style="61" customWidth="1"/>
    <col min="10750" max="10750" width="7.85546875" style="61" customWidth="1"/>
    <col min="10751" max="10751" width="5.7109375" style="61" customWidth="1"/>
    <col min="10752" max="10753" width="6.7109375" style="61" customWidth="1"/>
    <col min="10754" max="10986" width="9.140625" style="61"/>
    <col min="10987" max="10987" width="2.85546875" style="61" customWidth="1"/>
    <col min="10988" max="10988" width="3.5703125" style="61" customWidth="1"/>
    <col min="10989" max="10989" width="20.140625" style="61" customWidth="1"/>
    <col min="10990" max="10990" width="2.85546875" style="61" customWidth="1"/>
    <col min="10991" max="10991" width="8" style="61" customWidth="1"/>
    <col min="10992" max="10992" width="7.42578125" style="61" customWidth="1"/>
    <col min="10993" max="10993" width="6" style="61" bestFit="1" customWidth="1"/>
    <col min="10994" max="10994" width="6.28515625" style="61" customWidth="1"/>
    <col min="10995" max="10995" width="6" style="61" customWidth="1"/>
    <col min="10996" max="10996" width="8.28515625" style="61" customWidth="1"/>
    <col min="10997" max="10997" width="5.28515625" style="61" customWidth="1"/>
    <col min="10998" max="10998" width="8.140625" style="61" customWidth="1"/>
    <col min="10999" max="10999" width="6" style="61" customWidth="1"/>
    <col min="11000" max="11000" width="4" style="61" customWidth="1"/>
    <col min="11001" max="11001" width="9.140625" style="61" customWidth="1"/>
    <col min="11002" max="11002" width="7" style="61" customWidth="1"/>
    <col min="11003" max="11003" width="6" style="61" customWidth="1"/>
    <col min="11004" max="11004" width="6.28515625" style="61" customWidth="1"/>
    <col min="11005" max="11005" width="5.85546875" style="61" customWidth="1"/>
    <col min="11006" max="11006" width="7.85546875" style="61" customWidth="1"/>
    <col min="11007" max="11007" width="5.7109375" style="61" customWidth="1"/>
    <col min="11008" max="11009" width="6.7109375" style="61" customWidth="1"/>
    <col min="11010" max="11242" width="9.140625" style="61"/>
    <col min="11243" max="11243" width="2.85546875" style="61" customWidth="1"/>
    <col min="11244" max="11244" width="3.5703125" style="61" customWidth="1"/>
    <col min="11245" max="11245" width="20.140625" style="61" customWidth="1"/>
    <col min="11246" max="11246" width="2.85546875" style="61" customWidth="1"/>
    <col min="11247" max="11247" width="8" style="61" customWidth="1"/>
    <col min="11248" max="11248" width="7.42578125" style="61" customWidth="1"/>
    <col min="11249" max="11249" width="6" style="61" bestFit="1" customWidth="1"/>
    <col min="11250" max="11250" width="6.28515625" style="61" customWidth="1"/>
    <col min="11251" max="11251" width="6" style="61" customWidth="1"/>
    <col min="11252" max="11252" width="8.28515625" style="61" customWidth="1"/>
    <col min="11253" max="11253" width="5.28515625" style="61" customWidth="1"/>
    <col min="11254" max="11254" width="8.140625" style="61" customWidth="1"/>
    <col min="11255" max="11255" width="6" style="61" customWidth="1"/>
    <col min="11256" max="11256" width="4" style="61" customWidth="1"/>
    <col min="11257" max="11257" width="9.140625" style="61" customWidth="1"/>
    <col min="11258" max="11258" width="7" style="61" customWidth="1"/>
    <col min="11259" max="11259" width="6" style="61" customWidth="1"/>
    <col min="11260" max="11260" width="6.28515625" style="61" customWidth="1"/>
    <col min="11261" max="11261" width="5.85546875" style="61" customWidth="1"/>
    <col min="11262" max="11262" width="7.85546875" style="61" customWidth="1"/>
    <col min="11263" max="11263" width="5.7109375" style="61" customWidth="1"/>
    <col min="11264" max="11265" width="6.7109375" style="61" customWidth="1"/>
    <col min="11266" max="11498" width="9.140625" style="61"/>
    <col min="11499" max="11499" width="2.85546875" style="61" customWidth="1"/>
    <col min="11500" max="11500" width="3.5703125" style="61" customWidth="1"/>
    <col min="11501" max="11501" width="20.140625" style="61" customWidth="1"/>
    <col min="11502" max="11502" width="2.85546875" style="61" customWidth="1"/>
    <col min="11503" max="11503" width="8" style="61" customWidth="1"/>
    <col min="11504" max="11504" width="7.42578125" style="61" customWidth="1"/>
    <col min="11505" max="11505" width="6" style="61" bestFit="1" customWidth="1"/>
    <col min="11506" max="11506" width="6.28515625" style="61" customWidth="1"/>
    <col min="11507" max="11507" width="6" style="61" customWidth="1"/>
    <col min="11508" max="11508" width="8.28515625" style="61" customWidth="1"/>
    <col min="11509" max="11509" width="5.28515625" style="61" customWidth="1"/>
    <col min="11510" max="11510" width="8.140625" style="61" customWidth="1"/>
    <col min="11511" max="11511" width="6" style="61" customWidth="1"/>
    <col min="11512" max="11512" width="4" style="61" customWidth="1"/>
    <col min="11513" max="11513" width="9.140625" style="61" customWidth="1"/>
    <col min="11514" max="11514" width="7" style="61" customWidth="1"/>
    <col min="11515" max="11515" width="6" style="61" customWidth="1"/>
    <col min="11516" max="11516" width="6.28515625" style="61" customWidth="1"/>
    <col min="11517" max="11517" width="5.85546875" style="61" customWidth="1"/>
    <col min="11518" max="11518" width="7.85546875" style="61" customWidth="1"/>
    <col min="11519" max="11519" width="5.7109375" style="61" customWidth="1"/>
    <col min="11520" max="11521" width="6.7109375" style="61" customWidth="1"/>
    <col min="11522" max="11754" width="9.140625" style="61"/>
    <col min="11755" max="11755" width="2.85546875" style="61" customWidth="1"/>
    <col min="11756" max="11756" width="3.5703125" style="61" customWidth="1"/>
    <col min="11757" max="11757" width="20.140625" style="61" customWidth="1"/>
    <col min="11758" max="11758" width="2.85546875" style="61" customWidth="1"/>
    <col min="11759" max="11759" width="8" style="61" customWidth="1"/>
    <col min="11760" max="11760" width="7.42578125" style="61" customWidth="1"/>
    <col min="11761" max="11761" width="6" style="61" bestFit="1" customWidth="1"/>
    <col min="11762" max="11762" width="6.28515625" style="61" customWidth="1"/>
    <col min="11763" max="11763" width="6" style="61" customWidth="1"/>
    <col min="11764" max="11764" width="8.28515625" style="61" customWidth="1"/>
    <col min="11765" max="11765" width="5.28515625" style="61" customWidth="1"/>
    <col min="11766" max="11766" width="8.140625" style="61" customWidth="1"/>
    <col min="11767" max="11767" width="6" style="61" customWidth="1"/>
    <col min="11768" max="11768" width="4" style="61" customWidth="1"/>
    <col min="11769" max="11769" width="9.140625" style="61" customWidth="1"/>
    <col min="11770" max="11770" width="7" style="61" customWidth="1"/>
    <col min="11771" max="11771" width="6" style="61" customWidth="1"/>
    <col min="11772" max="11772" width="6.28515625" style="61" customWidth="1"/>
    <col min="11773" max="11773" width="5.85546875" style="61" customWidth="1"/>
    <col min="11774" max="11774" width="7.85546875" style="61" customWidth="1"/>
    <col min="11775" max="11775" width="5.7109375" style="61" customWidth="1"/>
    <col min="11776" max="11777" width="6.7109375" style="61" customWidth="1"/>
    <col min="11778" max="12010" width="9.140625" style="61"/>
    <col min="12011" max="12011" width="2.85546875" style="61" customWidth="1"/>
    <col min="12012" max="12012" width="3.5703125" style="61" customWidth="1"/>
    <col min="12013" max="12013" width="20.140625" style="61" customWidth="1"/>
    <col min="12014" max="12014" width="2.85546875" style="61" customWidth="1"/>
    <col min="12015" max="12015" width="8" style="61" customWidth="1"/>
    <col min="12016" max="12016" width="7.42578125" style="61" customWidth="1"/>
    <col min="12017" max="12017" width="6" style="61" bestFit="1" customWidth="1"/>
    <col min="12018" max="12018" width="6.28515625" style="61" customWidth="1"/>
    <col min="12019" max="12019" width="6" style="61" customWidth="1"/>
    <col min="12020" max="12020" width="8.28515625" style="61" customWidth="1"/>
    <col min="12021" max="12021" width="5.28515625" style="61" customWidth="1"/>
    <col min="12022" max="12022" width="8.140625" style="61" customWidth="1"/>
    <col min="12023" max="12023" width="6" style="61" customWidth="1"/>
    <col min="12024" max="12024" width="4" style="61" customWidth="1"/>
    <col min="12025" max="12025" width="9.140625" style="61" customWidth="1"/>
    <col min="12026" max="12026" width="7" style="61" customWidth="1"/>
    <col min="12027" max="12027" width="6" style="61" customWidth="1"/>
    <col min="12028" max="12028" width="6.28515625" style="61" customWidth="1"/>
    <col min="12029" max="12029" width="5.85546875" style="61" customWidth="1"/>
    <col min="12030" max="12030" width="7.85546875" style="61" customWidth="1"/>
    <col min="12031" max="12031" width="5.7109375" style="61" customWidth="1"/>
    <col min="12032" max="12033" width="6.7109375" style="61" customWidth="1"/>
    <col min="12034" max="12266" width="9.140625" style="61"/>
    <col min="12267" max="12267" width="2.85546875" style="61" customWidth="1"/>
    <col min="12268" max="12268" width="3.5703125" style="61" customWidth="1"/>
    <col min="12269" max="12269" width="20.140625" style="61" customWidth="1"/>
    <col min="12270" max="12270" width="2.85546875" style="61" customWidth="1"/>
    <col min="12271" max="12271" width="8" style="61" customWidth="1"/>
    <col min="12272" max="12272" width="7.42578125" style="61" customWidth="1"/>
    <col min="12273" max="12273" width="6" style="61" bestFit="1" customWidth="1"/>
    <col min="12274" max="12274" width="6.28515625" style="61" customWidth="1"/>
    <col min="12275" max="12275" width="6" style="61" customWidth="1"/>
    <col min="12276" max="12276" width="8.28515625" style="61" customWidth="1"/>
    <col min="12277" max="12277" width="5.28515625" style="61" customWidth="1"/>
    <col min="12278" max="12278" width="8.140625" style="61" customWidth="1"/>
    <col min="12279" max="12279" width="6" style="61" customWidth="1"/>
    <col min="12280" max="12280" width="4" style="61" customWidth="1"/>
    <col min="12281" max="12281" width="9.140625" style="61" customWidth="1"/>
    <col min="12282" max="12282" width="7" style="61" customWidth="1"/>
    <col min="12283" max="12283" width="6" style="61" customWidth="1"/>
    <col min="12284" max="12284" width="6.28515625" style="61" customWidth="1"/>
    <col min="12285" max="12285" width="5.85546875" style="61" customWidth="1"/>
    <col min="12286" max="12286" width="7.85546875" style="61" customWidth="1"/>
    <col min="12287" max="12287" width="5.7109375" style="61" customWidth="1"/>
    <col min="12288" max="12289" width="6.7109375" style="61" customWidth="1"/>
    <col min="12290" max="12522" width="9.140625" style="61"/>
    <col min="12523" max="12523" width="2.85546875" style="61" customWidth="1"/>
    <col min="12524" max="12524" width="3.5703125" style="61" customWidth="1"/>
    <col min="12525" max="12525" width="20.140625" style="61" customWidth="1"/>
    <col min="12526" max="12526" width="2.85546875" style="61" customWidth="1"/>
    <col min="12527" max="12527" width="8" style="61" customWidth="1"/>
    <col min="12528" max="12528" width="7.42578125" style="61" customWidth="1"/>
    <col min="12529" max="12529" width="6" style="61" bestFit="1" customWidth="1"/>
    <col min="12530" max="12530" width="6.28515625" style="61" customWidth="1"/>
    <col min="12531" max="12531" width="6" style="61" customWidth="1"/>
    <col min="12532" max="12532" width="8.28515625" style="61" customWidth="1"/>
    <col min="12533" max="12533" width="5.28515625" style="61" customWidth="1"/>
    <col min="12534" max="12534" width="8.140625" style="61" customWidth="1"/>
    <col min="12535" max="12535" width="6" style="61" customWidth="1"/>
    <col min="12536" max="12536" width="4" style="61" customWidth="1"/>
    <col min="12537" max="12537" width="9.140625" style="61" customWidth="1"/>
    <col min="12538" max="12538" width="7" style="61" customWidth="1"/>
    <col min="12539" max="12539" width="6" style="61" customWidth="1"/>
    <col min="12540" max="12540" width="6.28515625" style="61" customWidth="1"/>
    <col min="12541" max="12541" width="5.85546875" style="61" customWidth="1"/>
    <col min="12542" max="12542" width="7.85546875" style="61" customWidth="1"/>
    <col min="12543" max="12543" width="5.7109375" style="61" customWidth="1"/>
    <col min="12544" max="12545" width="6.7109375" style="61" customWidth="1"/>
    <col min="12546" max="12778" width="9.140625" style="61"/>
    <col min="12779" max="12779" width="2.85546875" style="61" customWidth="1"/>
    <col min="12780" max="12780" width="3.5703125" style="61" customWidth="1"/>
    <col min="12781" max="12781" width="20.140625" style="61" customWidth="1"/>
    <col min="12782" max="12782" width="2.85546875" style="61" customWidth="1"/>
    <col min="12783" max="12783" width="8" style="61" customWidth="1"/>
    <col min="12784" max="12784" width="7.42578125" style="61" customWidth="1"/>
    <col min="12785" max="12785" width="6" style="61" bestFit="1" customWidth="1"/>
    <col min="12786" max="12786" width="6.28515625" style="61" customWidth="1"/>
    <col min="12787" max="12787" width="6" style="61" customWidth="1"/>
    <col min="12788" max="12788" width="8.28515625" style="61" customWidth="1"/>
    <col min="12789" max="12789" width="5.28515625" style="61" customWidth="1"/>
    <col min="12790" max="12790" width="8.140625" style="61" customWidth="1"/>
    <col min="12791" max="12791" width="6" style="61" customWidth="1"/>
    <col min="12792" max="12792" width="4" style="61" customWidth="1"/>
    <col min="12793" max="12793" width="9.140625" style="61" customWidth="1"/>
    <col min="12794" max="12794" width="7" style="61" customWidth="1"/>
    <col min="12795" max="12795" width="6" style="61" customWidth="1"/>
    <col min="12796" max="12796" width="6.28515625" style="61" customWidth="1"/>
    <col min="12797" max="12797" width="5.85546875" style="61" customWidth="1"/>
    <col min="12798" max="12798" width="7.85546875" style="61" customWidth="1"/>
    <col min="12799" max="12799" width="5.7109375" style="61" customWidth="1"/>
    <col min="12800" max="12801" width="6.7109375" style="61" customWidth="1"/>
    <col min="12802" max="13034" width="9.140625" style="61"/>
    <col min="13035" max="13035" width="2.85546875" style="61" customWidth="1"/>
    <col min="13036" max="13036" width="3.5703125" style="61" customWidth="1"/>
    <col min="13037" max="13037" width="20.140625" style="61" customWidth="1"/>
    <col min="13038" max="13038" width="2.85546875" style="61" customWidth="1"/>
    <col min="13039" max="13039" width="8" style="61" customWidth="1"/>
    <col min="13040" max="13040" width="7.42578125" style="61" customWidth="1"/>
    <col min="13041" max="13041" width="6" style="61" bestFit="1" customWidth="1"/>
    <col min="13042" max="13042" width="6.28515625" style="61" customWidth="1"/>
    <col min="13043" max="13043" width="6" style="61" customWidth="1"/>
    <col min="13044" max="13044" width="8.28515625" style="61" customWidth="1"/>
    <col min="13045" max="13045" width="5.28515625" style="61" customWidth="1"/>
    <col min="13046" max="13046" width="8.140625" style="61" customWidth="1"/>
    <col min="13047" max="13047" width="6" style="61" customWidth="1"/>
    <col min="13048" max="13048" width="4" style="61" customWidth="1"/>
    <col min="13049" max="13049" width="9.140625" style="61" customWidth="1"/>
    <col min="13050" max="13050" width="7" style="61" customWidth="1"/>
    <col min="13051" max="13051" width="6" style="61" customWidth="1"/>
    <col min="13052" max="13052" width="6.28515625" style="61" customWidth="1"/>
    <col min="13053" max="13053" width="5.85546875" style="61" customWidth="1"/>
    <col min="13054" max="13054" width="7.85546875" style="61" customWidth="1"/>
    <col min="13055" max="13055" width="5.7109375" style="61" customWidth="1"/>
    <col min="13056" max="13057" width="6.7109375" style="61" customWidth="1"/>
    <col min="13058" max="13290" width="9.140625" style="61"/>
    <col min="13291" max="13291" width="2.85546875" style="61" customWidth="1"/>
    <col min="13292" max="13292" width="3.5703125" style="61" customWidth="1"/>
    <col min="13293" max="13293" width="20.140625" style="61" customWidth="1"/>
    <col min="13294" max="13294" width="2.85546875" style="61" customWidth="1"/>
    <col min="13295" max="13295" width="8" style="61" customWidth="1"/>
    <col min="13296" max="13296" width="7.42578125" style="61" customWidth="1"/>
    <col min="13297" max="13297" width="6" style="61" bestFit="1" customWidth="1"/>
    <col min="13298" max="13298" width="6.28515625" style="61" customWidth="1"/>
    <col min="13299" max="13299" width="6" style="61" customWidth="1"/>
    <col min="13300" max="13300" width="8.28515625" style="61" customWidth="1"/>
    <col min="13301" max="13301" width="5.28515625" style="61" customWidth="1"/>
    <col min="13302" max="13302" width="8.140625" style="61" customWidth="1"/>
    <col min="13303" max="13303" width="6" style="61" customWidth="1"/>
    <col min="13304" max="13304" width="4" style="61" customWidth="1"/>
    <col min="13305" max="13305" width="9.140625" style="61" customWidth="1"/>
    <col min="13306" max="13306" width="7" style="61" customWidth="1"/>
    <col min="13307" max="13307" width="6" style="61" customWidth="1"/>
    <col min="13308" max="13308" width="6.28515625" style="61" customWidth="1"/>
    <col min="13309" max="13309" width="5.85546875" style="61" customWidth="1"/>
    <col min="13310" max="13310" width="7.85546875" style="61" customWidth="1"/>
    <col min="13311" max="13311" width="5.7109375" style="61" customWidth="1"/>
    <col min="13312" max="13313" width="6.7109375" style="61" customWidth="1"/>
    <col min="13314" max="13546" width="9.140625" style="61"/>
    <col min="13547" max="13547" width="2.85546875" style="61" customWidth="1"/>
    <col min="13548" max="13548" width="3.5703125" style="61" customWidth="1"/>
    <col min="13549" max="13549" width="20.140625" style="61" customWidth="1"/>
    <col min="13550" max="13550" width="2.85546875" style="61" customWidth="1"/>
    <col min="13551" max="13551" width="8" style="61" customWidth="1"/>
    <col min="13552" max="13552" width="7.42578125" style="61" customWidth="1"/>
    <col min="13553" max="13553" width="6" style="61" bestFit="1" customWidth="1"/>
    <col min="13554" max="13554" width="6.28515625" style="61" customWidth="1"/>
    <col min="13555" max="13555" width="6" style="61" customWidth="1"/>
    <col min="13556" max="13556" width="8.28515625" style="61" customWidth="1"/>
    <col min="13557" max="13557" width="5.28515625" style="61" customWidth="1"/>
    <col min="13558" max="13558" width="8.140625" style="61" customWidth="1"/>
    <col min="13559" max="13559" width="6" style="61" customWidth="1"/>
    <col min="13560" max="13560" width="4" style="61" customWidth="1"/>
    <col min="13561" max="13561" width="9.140625" style="61" customWidth="1"/>
    <col min="13562" max="13562" width="7" style="61" customWidth="1"/>
    <col min="13563" max="13563" width="6" style="61" customWidth="1"/>
    <col min="13564" max="13564" width="6.28515625" style="61" customWidth="1"/>
    <col min="13565" max="13565" width="5.85546875" style="61" customWidth="1"/>
    <col min="13566" max="13566" width="7.85546875" style="61" customWidth="1"/>
    <col min="13567" max="13567" width="5.7109375" style="61" customWidth="1"/>
    <col min="13568" max="13569" width="6.7109375" style="61" customWidth="1"/>
    <col min="13570" max="13802" width="9.140625" style="61"/>
    <col min="13803" max="13803" width="2.85546875" style="61" customWidth="1"/>
    <col min="13804" max="13804" width="3.5703125" style="61" customWidth="1"/>
    <col min="13805" max="13805" width="20.140625" style="61" customWidth="1"/>
    <col min="13806" max="13806" width="2.85546875" style="61" customWidth="1"/>
    <col min="13807" max="13807" width="8" style="61" customWidth="1"/>
    <col min="13808" max="13808" width="7.42578125" style="61" customWidth="1"/>
    <col min="13809" max="13809" width="6" style="61" bestFit="1" customWidth="1"/>
    <col min="13810" max="13810" width="6.28515625" style="61" customWidth="1"/>
    <col min="13811" max="13811" width="6" style="61" customWidth="1"/>
    <col min="13812" max="13812" width="8.28515625" style="61" customWidth="1"/>
    <col min="13813" max="13813" width="5.28515625" style="61" customWidth="1"/>
    <col min="13814" max="13814" width="8.140625" style="61" customWidth="1"/>
    <col min="13815" max="13815" width="6" style="61" customWidth="1"/>
    <col min="13816" max="13816" width="4" style="61" customWidth="1"/>
    <col min="13817" max="13817" width="9.140625" style="61" customWidth="1"/>
    <col min="13818" max="13818" width="7" style="61" customWidth="1"/>
    <col min="13819" max="13819" width="6" style="61" customWidth="1"/>
    <col min="13820" max="13820" width="6.28515625" style="61" customWidth="1"/>
    <col min="13821" max="13821" width="5.85546875" style="61" customWidth="1"/>
    <col min="13822" max="13822" width="7.85546875" style="61" customWidth="1"/>
    <col min="13823" max="13823" width="5.7109375" style="61" customWidth="1"/>
    <col min="13824" max="13825" width="6.7109375" style="61" customWidth="1"/>
    <col min="13826" max="14058" width="9.140625" style="61"/>
    <col min="14059" max="14059" width="2.85546875" style="61" customWidth="1"/>
    <col min="14060" max="14060" width="3.5703125" style="61" customWidth="1"/>
    <col min="14061" max="14061" width="20.140625" style="61" customWidth="1"/>
    <col min="14062" max="14062" width="2.85546875" style="61" customWidth="1"/>
    <col min="14063" max="14063" width="8" style="61" customWidth="1"/>
    <col min="14064" max="14064" width="7.42578125" style="61" customWidth="1"/>
    <col min="14065" max="14065" width="6" style="61" bestFit="1" customWidth="1"/>
    <col min="14066" max="14066" width="6.28515625" style="61" customWidth="1"/>
    <col min="14067" max="14067" width="6" style="61" customWidth="1"/>
    <col min="14068" max="14068" width="8.28515625" style="61" customWidth="1"/>
    <col min="14069" max="14069" width="5.28515625" style="61" customWidth="1"/>
    <col min="14070" max="14070" width="8.140625" style="61" customWidth="1"/>
    <col min="14071" max="14071" width="6" style="61" customWidth="1"/>
    <col min="14072" max="14072" width="4" style="61" customWidth="1"/>
    <col min="14073" max="14073" width="9.140625" style="61" customWidth="1"/>
    <col min="14074" max="14074" width="7" style="61" customWidth="1"/>
    <col min="14075" max="14075" width="6" style="61" customWidth="1"/>
    <col min="14076" max="14076" width="6.28515625" style="61" customWidth="1"/>
    <col min="14077" max="14077" width="5.85546875" style="61" customWidth="1"/>
    <col min="14078" max="14078" width="7.85546875" style="61" customWidth="1"/>
    <col min="14079" max="14079" width="5.7109375" style="61" customWidth="1"/>
    <col min="14080" max="14081" width="6.7109375" style="61" customWidth="1"/>
    <col min="14082" max="14314" width="9.140625" style="61"/>
    <col min="14315" max="14315" width="2.85546875" style="61" customWidth="1"/>
    <col min="14316" max="14316" width="3.5703125" style="61" customWidth="1"/>
    <col min="14317" max="14317" width="20.140625" style="61" customWidth="1"/>
    <col min="14318" max="14318" width="2.85546875" style="61" customWidth="1"/>
    <col min="14319" max="14319" width="8" style="61" customWidth="1"/>
    <col min="14320" max="14320" width="7.42578125" style="61" customWidth="1"/>
    <col min="14321" max="14321" width="6" style="61" bestFit="1" customWidth="1"/>
    <col min="14322" max="14322" width="6.28515625" style="61" customWidth="1"/>
    <col min="14323" max="14323" width="6" style="61" customWidth="1"/>
    <col min="14324" max="14324" width="8.28515625" style="61" customWidth="1"/>
    <col min="14325" max="14325" width="5.28515625" style="61" customWidth="1"/>
    <col min="14326" max="14326" width="8.140625" style="61" customWidth="1"/>
    <col min="14327" max="14327" width="6" style="61" customWidth="1"/>
    <col min="14328" max="14328" width="4" style="61" customWidth="1"/>
    <col min="14329" max="14329" width="9.140625" style="61" customWidth="1"/>
    <col min="14330" max="14330" width="7" style="61" customWidth="1"/>
    <col min="14331" max="14331" width="6" style="61" customWidth="1"/>
    <col min="14332" max="14332" width="6.28515625" style="61" customWidth="1"/>
    <col min="14333" max="14333" width="5.85546875" style="61" customWidth="1"/>
    <col min="14334" max="14334" width="7.85546875" style="61" customWidth="1"/>
    <col min="14335" max="14335" width="5.7109375" style="61" customWidth="1"/>
    <col min="14336" max="14337" width="6.7109375" style="61" customWidth="1"/>
    <col min="14338" max="14570" width="9.140625" style="61"/>
    <col min="14571" max="14571" width="2.85546875" style="61" customWidth="1"/>
    <col min="14572" max="14572" width="3.5703125" style="61" customWidth="1"/>
    <col min="14573" max="14573" width="20.140625" style="61" customWidth="1"/>
    <col min="14574" max="14574" width="2.85546875" style="61" customWidth="1"/>
    <col min="14575" max="14575" width="8" style="61" customWidth="1"/>
    <col min="14576" max="14576" width="7.42578125" style="61" customWidth="1"/>
    <col min="14577" max="14577" width="6" style="61" bestFit="1" customWidth="1"/>
    <col min="14578" max="14578" width="6.28515625" style="61" customWidth="1"/>
    <col min="14579" max="14579" width="6" style="61" customWidth="1"/>
    <col min="14580" max="14580" width="8.28515625" style="61" customWidth="1"/>
    <col min="14581" max="14581" width="5.28515625" style="61" customWidth="1"/>
    <col min="14582" max="14582" width="8.140625" style="61" customWidth="1"/>
    <col min="14583" max="14583" width="6" style="61" customWidth="1"/>
    <col min="14584" max="14584" width="4" style="61" customWidth="1"/>
    <col min="14585" max="14585" width="9.140625" style="61" customWidth="1"/>
    <col min="14586" max="14586" width="7" style="61" customWidth="1"/>
    <col min="14587" max="14587" width="6" style="61" customWidth="1"/>
    <col min="14588" max="14588" width="6.28515625" style="61" customWidth="1"/>
    <col min="14589" max="14589" width="5.85546875" style="61" customWidth="1"/>
    <col min="14590" max="14590" width="7.85546875" style="61" customWidth="1"/>
    <col min="14591" max="14591" width="5.7109375" style="61" customWidth="1"/>
    <col min="14592" max="14593" width="6.7109375" style="61" customWidth="1"/>
    <col min="14594" max="14826" width="9.140625" style="61"/>
    <col min="14827" max="14827" width="2.85546875" style="61" customWidth="1"/>
    <col min="14828" max="14828" width="3.5703125" style="61" customWidth="1"/>
    <col min="14829" max="14829" width="20.140625" style="61" customWidth="1"/>
    <col min="14830" max="14830" width="2.85546875" style="61" customWidth="1"/>
    <col min="14831" max="14831" width="8" style="61" customWidth="1"/>
    <col min="14832" max="14832" width="7.42578125" style="61" customWidth="1"/>
    <col min="14833" max="14833" width="6" style="61" bestFit="1" customWidth="1"/>
    <col min="14834" max="14834" width="6.28515625" style="61" customWidth="1"/>
    <col min="14835" max="14835" width="6" style="61" customWidth="1"/>
    <col min="14836" max="14836" width="8.28515625" style="61" customWidth="1"/>
    <col min="14837" max="14837" width="5.28515625" style="61" customWidth="1"/>
    <col min="14838" max="14838" width="8.140625" style="61" customWidth="1"/>
    <col min="14839" max="14839" width="6" style="61" customWidth="1"/>
    <col min="14840" max="14840" width="4" style="61" customWidth="1"/>
    <col min="14841" max="14841" width="9.140625" style="61" customWidth="1"/>
    <col min="14842" max="14842" width="7" style="61" customWidth="1"/>
    <col min="14843" max="14843" width="6" style="61" customWidth="1"/>
    <col min="14844" max="14844" width="6.28515625" style="61" customWidth="1"/>
    <col min="14845" max="14845" width="5.85546875" style="61" customWidth="1"/>
    <col min="14846" max="14846" width="7.85546875" style="61" customWidth="1"/>
    <col min="14847" max="14847" width="5.7109375" style="61" customWidth="1"/>
    <col min="14848" max="14849" width="6.7109375" style="61" customWidth="1"/>
    <col min="14850" max="15082" width="9.140625" style="61"/>
    <col min="15083" max="15083" width="2.85546875" style="61" customWidth="1"/>
    <col min="15084" max="15084" width="3.5703125" style="61" customWidth="1"/>
    <col min="15085" max="15085" width="20.140625" style="61" customWidth="1"/>
    <col min="15086" max="15086" width="2.85546875" style="61" customWidth="1"/>
    <col min="15087" max="15087" width="8" style="61" customWidth="1"/>
    <col min="15088" max="15088" width="7.42578125" style="61" customWidth="1"/>
    <col min="15089" max="15089" width="6" style="61" bestFit="1" customWidth="1"/>
    <col min="15090" max="15090" width="6.28515625" style="61" customWidth="1"/>
    <col min="15091" max="15091" width="6" style="61" customWidth="1"/>
    <col min="15092" max="15092" width="8.28515625" style="61" customWidth="1"/>
    <col min="15093" max="15093" width="5.28515625" style="61" customWidth="1"/>
    <col min="15094" max="15094" width="8.140625" style="61" customWidth="1"/>
    <col min="15095" max="15095" width="6" style="61" customWidth="1"/>
    <col min="15096" max="15096" width="4" style="61" customWidth="1"/>
    <col min="15097" max="15097" width="9.140625" style="61" customWidth="1"/>
    <col min="15098" max="15098" width="7" style="61" customWidth="1"/>
    <col min="15099" max="15099" width="6" style="61" customWidth="1"/>
    <col min="15100" max="15100" width="6.28515625" style="61" customWidth="1"/>
    <col min="15101" max="15101" width="5.85546875" style="61" customWidth="1"/>
    <col min="15102" max="15102" width="7.85546875" style="61" customWidth="1"/>
    <col min="15103" max="15103" width="5.7109375" style="61" customWidth="1"/>
    <col min="15104" max="15105" width="6.7109375" style="61" customWidth="1"/>
    <col min="15106" max="15338" width="9.140625" style="61"/>
    <col min="15339" max="15339" width="2.85546875" style="61" customWidth="1"/>
    <col min="15340" max="15340" width="3.5703125" style="61" customWidth="1"/>
    <col min="15341" max="15341" width="20.140625" style="61" customWidth="1"/>
    <col min="15342" max="15342" width="2.85546875" style="61" customWidth="1"/>
    <col min="15343" max="15343" width="8" style="61" customWidth="1"/>
    <col min="15344" max="15344" width="7.42578125" style="61" customWidth="1"/>
    <col min="15345" max="15345" width="6" style="61" bestFit="1" customWidth="1"/>
    <col min="15346" max="15346" width="6.28515625" style="61" customWidth="1"/>
    <col min="15347" max="15347" width="6" style="61" customWidth="1"/>
    <col min="15348" max="15348" width="8.28515625" style="61" customWidth="1"/>
    <col min="15349" max="15349" width="5.28515625" style="61" customWidth="1"/>
    <col min="15350" max="15350" width="8.140625" style="61" customWidth="1"/>
    <col min="15351" max="15351" width="6" style="61" customWidth="1"/>
    <col min="15352" max="15352" width="4" style="61" customWidth="1"/>
    <col min="15353" max="15353" width="9.140625" style="61" customWidth="1"/>
    <col min="15354" max="15354" width="7" style="61" customWidth="1"/>
    <col min="15355" max="15355" width="6" style="61" customWidth="1"/>
    <col min="15356" max="15356" width="6.28515625" style="61" customWidth="1"/>
    <col min="15357" max="15357" width="5.85546875" style="61" customWidth="1"/>
    <col min="15358" max="15358" width="7.85546875" style="61" customWidth="1"/>
    <col min="15359" max="15359" width="5.7109375" style="61" customWidth="1"/>
    <col min="15360" max="15361" width="6.7109375" style="61" customWidth="1"/>
    <col min="15362" max="15594" width="9.140625" style="61"/>
    <col min="15595" max="15595" width="2.85546875" style="61" customWidth="1"/>
    <col min="15596" max="15596" width="3.5703125" style="61" customWidth="1"/>
    <col min="15597" max="15597" width="20.140625" style="61" customWidth="1"/>
    <col min="15598" max="15598" width="2.85546875" style="61" customWidth="1"/>
    <col min="15599" max="15599" width="8" style="61" customWidth="1"/>
    <col min="15600" max="15600" width="7.42578125" style="61" customWidth="1"/>
    <col min="15601" max="15601" width="6" style="61" bestFit="1" customWidth="1"/>
    <col min="15602" max="15602" width="6.28515625" style="61" customWidth="1"/>
    <col min="15603" max="15603" width="6" style="61" customWidth="1"/>
    <col min="15604" max="15604" width="8.28515625" style="61" customWidth="1"/>
    <col min="15605" max="15605" width="5.28515625" style="61" customWidth="1"/>
    <col min="15606" max="15606" width="8.140625" style="61" customWidth="1"/>
    <col min="15607" max="15607" width="6" style="61" customWidth="1"/>
    <col min="15608" max="15608" width="4" style="61" customWidth="1"/>
    <col min="15609" max="15609" width="9.140625" style="61" customWidth="1"/>
    <col min="15610" max="15610" width="7" style="61" customWidth="1"/>
    <col min="15611" max="15611" width="6" style="61" customWidth="1"/>
    <col min="15612" max="15612" width="6.28515625" style="61" customWidth="1"/>
    <col min="15613" max="15613" width="5.85546875" style="61" customWidth="1"/>
    <col min="15614" max="15614" width="7.85546875" style="61" customWidth="1"/>
    <col min="15615" max="15615" width="5.7109375" style="61" customWidth="1"/>
    <col min="15616" max="15617" width="6.7109375" style="61" customWidth="1"/>
    <col min="15618" max="15850" width="9.140625" style="61"/>
    <col min="15851" max="15851" width="2.85546875" style="61" customWidth="1"/>
    <col min="15852" max="15852" width="3.5703125" style="61" customWidth="1"/>
    <col min="15853" max="15853" width="20.140625" style="61" customWidth="1"/>
    <col min="15854" max="15854" width="2.85546875" style="61" customWidth="1"/>
    <col min="15855" max="15855" width="8" style="61" customWidth="1"/>
    <col min="15856" max="15856" width="7.42578125" style="61" customWidth="1"/>
    <col min="15857" max="15857" width="6" style="61" bestFit="1" customWidth="1"/>
    <col min="15858" max="15858" width="6.28515625" style="61" customWidth="1"/>
    <col min="15859" max="15859" width="6" style="61" customWidth="1"/>
    <col min="15860" max="15860" width="8.28515625" style="61" customWidth="1"/>
    <col min="15861" max="15861" width="5.28515625" style="61" customWidth="1"/>
    <col min="15862" max="15862" width="8.140625" style="61" customWidth="1"/>
    <col min="15863" max="15863" width="6" style="61" customWidth="1"/>
    <col min="15864" max="15864" width="4" style="61" customWidth="1"/>
    <col min="15865" max="15865" width="9.140625" style="61" customWidth="1"/>
    <col min="15866" max="15866" width="7" style="61" customWidth="1"/>
    <col min="15867" max="15867" width="6" style="61" customWidth="1"/>
    <col min="15868" max="15868" width="6.28515625" style="61" customWidth="1"/>
    <col min="15869" max="15869" width="5.85546875" style="61" customWidth="1"/>
    <col min="15870" max="15870" width="7.85546875" style="61" customWidth="1"/>
    <col min="15871" max="15871" width="5.7109375" style="61" customWidth="1"/>
    <col min="15872" max="15873" width="6.7109375" style="61" customWidth="1"/>
    <col min="15874" max="16106" width="9.140625" style="61"/>
    <col min="16107" max="16107" width="2.85546875" style="61" customWidth="1"/>
    <col min="16108" max="16108" width="3.5703125" style="61" customWidth="1"/>
    <col min="16109" max="16109" width="20.140625" style="61" customWidth="1"/>
    <col min="16110" max="16110" width="2.85546875" style="61" customWidth="1"/>
    <col min="16111" max="16111" width="8" style="61" customWidth="1"/>
    <col min="16112" max="16112" width="7.42578125" style="61" customWidth="1"/>
    <col min="16113" max="16113" width="6" style="61" bestFit="1" customWidth="1"/>
    <col min="16114" max="16114" width="6.28515625" style="61" customWidth="1"/>
    <col min="16115" max="16115" width="6" style="61" customWidth="1"/>
    <col min="16116" max="16116" width="8.28515625" style="61" customWidth="1"/>
    <col min="16117" max="16117" width="5.28515625" style="61" customWidth="1"/>
    <col min="16118" max="16118" width="8.140625" style="61" customWidth="1"/>
    <col min="16119" max="16119" width="6" style="61" customWidth="1"/>
    <col min="16120" max="16120" width="4" style="61" customWidth="1"/>
    <col min="16121" max="16121" width="9.140625" style="61" customWidth="1"/>
    <col min="16122" max="16122" width="7" style="61" customWidth="1"/>
    <col min="16123" max="16123" width="6" style="61" customWidth="1"/>
    <col min="16124" max="16124" width="6.28515625" style="61" customWidth="1"/>
    <col min="16125" max="16125" width="5.85546875" style="61" customWidth="1"/>
    <col min="16126" max="16126" width="7.85546875" style="61" customWidth="1"/>
    <col min="16127" max="16127" width="5.7109375" style="61" customWidth="1"/>
    <col min="16128" max="16129" width="6.7109375" style="61" customWidth="1"/>
    <col min="16130" max="16370" width="9.140625" style="61"/>
    <col min="16371" max="16384" width="9.140625" style="61" customWidth="1"/>
  </cols>
  <sheetData>
    <row r="1" spans="1:19" ht="10.5" customHeight="1" x14ac:dyDescent="0.25">
      <c r="A1" s="179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9" ht="15.6" customHeight="1" x14ac:dyDescent="0.25">
      <c r="A2" s="184" t="s">
        <v>104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22.5" customHeight="1" x14ac:dyDescent="0.25">
      <c r="A3" s="185" t="s">
        <v>105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ht="22.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</row>
    <row r="5" spans="1:19" ht="17.25" customHeight="1" x14ac:dyDescent="0.25">
      <c r="A5" s="177" t="s">
        <v>1</v>
      </c>
      <c r="B5" s="177" t="s">
        <v>2</v>
      </c>
      <c r="C5" s="176" t="s">
        <v>3</v>
      </c>
      <c r="D5" s="175" t="s">
        <v>4</v>
      </c>
      <c r="E5" s="177" t="s">
        <v>109</v>
      </c>
      <c r="F5" s="178" t="s">
        <v>38</v>
      </c>
      <c r="G5" s="178"/>
      <c r="H5" s="178"/>
      <c r="I5" s="178"/>
      <c r="J5" s="178"/>
      <c r="K5" s="186" t="s">
        <v>106</v>
      </c>
      <c r="L5" s="177" t="s">
        <v>110</v>
      </c>
      <c r="M5" s="178" t="s">
        <v>38</v>
      </c>
      <c r="N5" s="178"/>
      <c r="O5" s="178"/>
      <c r="P5" s="178"/>
      <c r="Q5" s="178"/>
    </row>
    <row r="6" spans="1:19" ht="27" customHeight="1" x14ac:dyDescent="0.25">
      <c r="A6" s="177"/>
      <c r="B6" s="177"/>
      <c r="C6" s="176"/>
      <c r="D6" s="175"/>
      <c r="E6" s="177"/>
      <c r="F6" s="175" t="s">
        <v>6</v>
      </c>
      <c r="G6" s="176" t="s">
        <v>7</v>
      </c>
      <c r="H6" s="175" t="s">
        <v>8</v>
      </c>
      <c r="I6" s="175" t="s">
        <v>9</v>
      </c>
      <c r="J6" s="175" t="s">
        <v>39</v>
      </c>
      <c r="K6" s="186"/>
      <c r="L6" s="177"/>
      <c r="M6" s="175" t="s">
        <v>6</v>
      </c>
      <c r="N6" s="176" t="s">
        <v>7</v>
      </c>
      <c r="O6" s="175" t="s">
        <v>8</v>
      </c>
      <c r="P6" s="175" t="s">
        <v>9</v>
      </c>
      <c r="Q6" s="175" t="s">
        <v>39</v>
      </c>
    </row>
    <row r="7" spans="1:19" ht="64.150000000000006" customHeight="1" x14ac:dyDescent="0.25">
      <c r="A7" s="177"/>
      <c r="B7" s="177"/>
      <c r="C7" s="176"/>
      <c r="D7" s="175"/>
      <c r="E7" s="177"/>
      <c r="F7" s="176"/>
      <c r="G7" s="183"/>
      <c r="H7" s="176"/>
      <c r="I7" s="175"/>
      <c r="J7" s="175"/>
      <c r="K7" s="186"/>
      <c r="L7" s="177"/>
      <c r="M7" s="176"/>
      <c r="N7" s="183"/>
      <c r="O7" s="176"/>
      <c r="P7" s="175"/>
      <c r="Q7" s="175"/>
    </row>
    <row r="8" spans="1:19" s="116" customFormat="1" ht="19.5" customHeight="1" x14ac:dyDescent="0.25">
      <c r="A8" s="129">
        <v>1</v>
      </c>
      <c r="B8" s="129">
        <v>2</v>
      </c>
      <c r="C8" s="129">
        <v>3</v>
      </c>
      <c r="D8" s="129">
        <v>4</v>
      </c>
      <c r="E8" s="129">
        <v>15</v>
      </c>
      <c r="F8" s="129">
        <v>16</v>
      </c>
      <c r="G8" s="129">
        <v>17</v>
      </c>
      <c r="H8" s="129">
        <v>17</v>
      </c>
      <c r="I8" s="129">
        <v>18</v>
      </c>
      <c r="J8" s="129">
        <v>20</v>
      </c>
      <c r="K8" s="130"/>
      <c r="L8" s="129">
        <v>15</v>
      </c>
      <c r="M8" s="129">
        <v>16</v>
      </c>
      <c r="N8" s="129">
        <v>17</v>
      </c>
      <c r="O8" s="129">
        <v>17</v>
      </c>
      <c r="P8" s="129">
        <v>18</v>
      </c>
      <c r="Q8" s="129">
        <v>20</v>
      </c>
    </row>
    <row r="9" spans="1:19" ht="24" x14ac:dyDescent="0.25">
      <c r="A9" s="7"/>
      <c r="B9" s="67"/>
      <c r="C9" s="117" t="s">
        <v>40</v>
      </c>
      <c r="D9" s="119"/>
      <c r="E9" s="68">
        <f>F9+G9+H9+I9+J9</f>
        <v>1223485</v>
      </c>
      <c r="F9" s="68">
        <f>F10+F67+F83+F86</f>
        <v>561400</v>
      </c>
      <c r="G9" s="68">
        <f>G10+G67+G84+G86</f>
        <v>26854</v>
      </c>
      <c r="H9" s="68">
        <f>H10+H67+H84+H86</f>
        <v>8891</v>
      </c>
      <c r="I9" s="68">
        <f>I10+I67+I84+I86</f>
        <v>590078</v>
      </c>
      <c r="J9" s="68">
        <f>J10+J67+J84+J86</f>
        <v>36262</v>
      </c>
      <c r="K9" s="132">
        <f>L9-E9</f>
        <v>0</v>
      </c>
      <c r="L9" s="68">
        <f>M9+N9+O9+P9+Q9</f>
        <v>1223485</v>
      </c>
      <c r="M9" s="68">
        <f>M10+M67+M83+M86</f>
        <v>561400</v>
      </c>
      <c r="N9" s="68">
        <f>N10+N67+N84+N86</f>
        <v>26854</v>
      </c>
      <c r="O9" s="68">
        <f>O10+O67+O84+O86</f>
        <v>8891</v>
      </c>
      <c r="P9" s="68">
        <f>P10+P67+P84+P86</f>
        <v>590078</v>
      </c>
      <c r="Q9" s="68">
        <f>Q10+Q67+Q84+Q86</f>
        <v>36262</v>
      </c>
    </row>
    <row r="10" spans="1:19" ht="24.75" customHeight="1" x14ac:dyDescent="0.25">
      <c r="A10" s="69"/>
      <c r="B10" s="70"/>
      <c r="C10" s="27" t="s">
        <v>10</v>
      </c>
      <c r="D10" s="53"/>
      <c r="E10" s="23">
        <v>1148684</v>
      </c>
      <c r="F10" s="23">
        <f>F11+F14+F59+F61</f>
        <v>514453</v>
      </c>
      <c r="G10" s="23">
        <f t="shared" ref="G10:J10" si="0">G11+G14</f>
        <v>0</v>
      </c>
      <c r="H10" s="23">
        <f t="shared" si="0"/>
        <v>7891</v>
      </c>
      <c r="I10" s="23">
        <f t="shared" si="0"/>
        <v>590078</v>
      </c>
      <c r="J10" s="23">
        <f t="shared" si="0"/>
        <v>36262</v>
      </c>
      <c r="K10" s="132">
        <f t="shared" ref="K10:K16" si="1">L10-E10</f>
        <v>-27483</v>
      </c>
      <c r="L10" s="23">
        <f>M10+N10+O10+P10+Q10</f>
        <v>1121201</v>
      </c>
      <c r="M10" s="23">
        <f>M11+M14+M59+M61</f>
        <v>486970</v>
      </c>
      <c r="N10" s="23">
        <f t="shared" ref="N10:Q10" si="2">N11+N14</f>
        <v>0</v>
      </c>
      <c r="O10" s="23">
        <f t="shared" si="2"/>
        <v>7891</v>
      </c>
      <c r="P10" s="23">
        <f t="shared" si="2"/>
        <v>590078</v>
      </c>
      <c r="Q10" s="23">
        <f t="shared" si="2"/>
        <v>36262</v>
      </c>
    </row>
    <row r="11" spans="1:19" ht="16.5" customHeight="1" x14ac:dyDescent="0.25">
      <c r="A11" s="71"/>
      <c r="B11" s="72"/>
      <c r="C11" s="31" t="s">
        <v>11</v>
      </c>
      <c r="D11" s="73"/>
      <c r="E11" s="74">
        <f>E12+E13</f>
        <v>625327</v>
      </c>
      <c r="F11" s="74">
        <f>F12+F13</f>
        <v>0</v>
      </c>
      <c r="G11" s="74">
        <f t="shared" ref="G11:J11" si="3">G12+G13</f>
        <v>0</v>
      </c>
      <c r="H11" s="74">
        <f t="shared" si="3"/>
        <v>0</v>
      </c>
      <c r="I11" s="74">
        <f t="shared" si="3"/>
        <v>590078</v>
      </c>
      <c r="J11" s="74">
        <f t="shared" si="3"/>
        <v>35249</v>
      </c>
      <c r="K11" s="84">
        <f t="shared" si="1"/>
        <v>0</v>
      </c>
      <c r="L11" s="23">
        <f t="shared" ref="L11:L14" si="4">M11+N11+O11+P11+Q11</f>
        <v>625327</v>
      </c>
      <c r="M11" s="74">
        <f>M12+M13</f>
        <v>0</v>
      </c>
      <c r="N11" s="74">
        <f t="shared" ref="N11:Q11" si="5">N12+N13</f>
        <v>0</v>
      </c>
      <c r="O11" s="74">
        <f t="shared" si="5"/>
        <v>0</v>
      </c>
      <c r="P11" s="74">
        <f t="shared" si="5"/>
        <v>590078</v>
      </c>
      <c r="Q11" s="74">
        <f t="shared" si="5"/>
        <v>35249</v>
      </c>
    </row>
    <row r="12" spans="1:19" ht="30" customHeight="1" x14ac:dyDescent="0.2">
      <c r="A12" s="2">
        <v>322</v>
      </c>
      <c r="B12" s="32" t="s">
        <v>12</v>
      </c>
      <c r="C12" s="7" t="s">
        <v>14</v>
      </c>
      <c r="D12" s="123" t="s">
        <v>15</v>
      </c>
      <c r="E12" s="9">
        <f>F12+I12</f>
        <v>590078</v>
      </c>
      <c r="F12" s="22">
        <v>0</v>
      </c>
      <c r="G12" s="5"/>
      <c r="H12" s="6"/>
      <c r="I12" s="10">
        <v>590078</v>
      </c>
      <c r="J12" s="1"/>
      <c r="K12" s="84">
        <f t="shared" si="1"/>
        <v>0</v>
      </c>
      <c r="L12" s="134">
        <f t="shared" si="4"/>
        <v>590078</v>
      </c>
      <c r="M12" s="22">
        <v>0</v>
      </c>
      <c r="N12" s="5"/>
      <c r="O12" s="6"/>
      <c r="P12" s="10">
        <v>590078</v>
      </c>
      <c r="Q12" s="1"/>
    </row>
    <row r="13" spans="1:19" ht="48" x14ac:dyDescent="0.2">
      <c r="A13" s="2"/>
      <c r="B13" s="32" t="s">
        <v>12</v>
      </c>
      <c r="C13" s="7" t="s">
        <v>16</v>
      </c>
      <c r="D13" s="123" t="s">
        <v>28</v>
      </c>
      <c r="E13" s="9">
        <f>F13+G13+H13+I13+J13</f>
        <v>35249</v>
      </c>
      <c r="F13" s="33">
        <f>2000-1522-478</f>
        <v>0</v>
      </c>
      <c r="G13" s="5"/>
      <c r="H13" s="6"/>
      <c r="I13" s="10"/>
      <c r="J13" s="75">
        <v>35249</v>
      </c>
      <c r="K13" s="84">
        <f t="shared" si="1"/>
        <v>0</v>
      </c>
      <c r="L13" s="134">
        <f t="shared" si="4"/>
        <v>35249</v>
      </c>
      <c r="M13" s="33">
        <f>2000-1522-478</f>
        <v>0</v>
      </c>
      <c r="N13" s="5"/>
      <c r="O13" s="6"/>
      <c r="P13" s="10"/>
      <c r="Q13" s="75">
        <v>35249</v>
      </c>
    </row>
    <row r="14" spans="1:19" ht="60" x14ac:dyDescent="0.25">
      <c r="A14" s="72"/>
      <c r="B14" s="72"/>
      <c r="C14" s="34" t="s">
        <v>18</v>
      </c>
      <c r="D14" s="72"/>
      <c r="E14" s="74">
        <f t="shared" ref="E14:J14" si="6">SUM(E15:E58)</f>
        <v>476157</v>
      </c>
      <c r="F14" s="74">
        <f t="shared" si="6"/>
        <v>467253</v>
      </c>
      <c r="G14" s="74">
        <f t="shared" si="6"/>
        <v>0</v>
      </c>
      <c r="H14" s="74">
        <f t="shared" si="6"/>
        <v>7891</v>
      </c>
      <c r="I14" s="74">
        <f t="shared" si="6"/>
        <v>0</v>
      </c>
      <c r="J14" s="74">
        <f t="shared" si="6"/>
        <v>1013</v>
      </c>
      <c r="K14" s="132">
        <f t="shared" si="1"/>
        <v>-283</v>
      </c>
      <c r="L14" s="23">
        <f t="shared" si="4"/>
        <v>475874</v>
      </c>
      <c r="M14" s="74">
        <f t="shared" ref="M14" si="7">SUM(M15:M58)</f>
        <v>466970</v>
      </c>
      <c r="N14" s="74">
        <f t="shared" ref="N14" si="8">SUM(N15:N58)</f>
        <v>0</v>
      </c>
      <c r="O14" s="74">
        <f t="shared" ref="O14" si="9">SUM(O15:O58)</f>
        <v>7891</v>
      </c>
      <c r="P14" s="74">
        <f t="shared" ref="P14" si="10">SUM(P15:P58)</f>
        <v>0</v>
      </c>
      <c r="Q14" s="74">
        <f t="shared" ref="Q14" si="11">SUM(Q15:Q58)</f>
        <v>1013</v>
      </c>
    </row>
    <row r="15" spans="1:19" ht="48" x14ac:dyDescent="0.2">
      <c r="A15" s="16">
        <v>603</v>
      </c>
      <c r="B15" s="35" t="s">
        <v>12</v>
      </c>
      <c r="C15" s="109" t="s">
        <v>41</v>
      </c>
      <c r="D15" s="16" t="s">
        <v>19</v>
      </c>
      <c r="E15" s="9">
        <f t="shared" ref="E15" si="12">F15+G15+H15+I15+J15</f>
        <v>28279</v>
      </c>
      <c r="F15" s="4">
        <v>27266</v>
      </c>
      <c r="G15" s="5"/>
      <c r="H15" s="8"/>
      <c r="I15" s="19"/>
      <c r="J15" s="106">
        <v>1013</v>
      </c>
      <c r="K15" s="84">
        <f t="shared" si="1"/>
        <v>0</v>
      </c>
      <c r="L15" s="9">
        <f t="shared" ref="L15" si="13">M15+N15+O15+P15+Q15</f>
        <v>28279</v>
      </c>
      <c r="M15" s="4">
        <v>27266</v>
      </c>
      <c r="N15" s="5"/>
      <c r="O15" s="8"/>
      <c r="P15" s="19"/>
      <c r="Q15" s="106">
        <v>1013</v>
      </c>
    </row>
    <row r="16" spans="1:19" ht="60" x14ac:dyDescent="0.2">
      <c r="A16" s="37"/>
      <c r="B16" s="38"/>
      <c r="C16" s="39" t="s">
        <v>42</v>
      </c>
      <c r="D16" s="37"/>
      <c r="E16" s="14"/>
      <c r="F16" s="20"/>
      <c r="G16" s="5"/>
      <c r="H16" s="10"/>
      <c r="I16" s="10"/>
      <c r="J16" s="1"/>
      <c r="K16" s="84">
        <f t="shared" si="1"/>
        <v>0</v>
      </c>
      <c r="L16" s="14"/>
      <c r="M16" s="20"/>
      <c r="N16" s="5"/>
      <c r="O16" s="10"/>
      <c r="P16" s="10"/>
      <c r="Q16" s="1"/>
    </row>
    <row r="17" spans="1:17" ht="36" x14ac:dyDescent="0.2">
      <c r="A17" s="16">
        <v>606</v>
      </c>
      <c r="B17" s="35" t="s">
        <v>12</v>
      </c>
      <c r="C17" s="7" t="s">
        <v>43</v>
      </c>
      <c r="D17" s="16" t="s">
        <v>19</v>
      </c>
      <c r="E17" s="9">
        <f>F17+G17+H17+I17+J17</f>
        <v>9700</v>
      </c>
      <c r="F17" s="92">
        <v>7000</v>
      </c>
      <c r="G17" s="5"/>
      <c r="H17" s="19">
        <f>5641+1000-5094+1153</f>
        <v>2700</v>
      </c>
      <c r="I17" s="10"/>
      <c r="J17" s="1"/>
      <c r="K17" s="84">
        <f t="shared" ref="K17:K73" si="14">L17-E17</f>
        <v>0</v>
      </c>
      <c r="L17" s="9">
        <f>M17+N17+O17+P17+Q17</f>
        <v>9700</v>
      </c>
      <c r="M17" s="92">
        <v>7000</v>
      </c>
      <c r="N17" s="5"/>
      <c r="O17" s="19">
        <f>5641+1000-5094+1153</f>
        <v>2700</v>
      </c>
      <c r="P17" s="10"/>
      <c r="Q17" s="1"/>
    </row>
    <row r="18" spans="1:17" ht="36" x14ac:dyDescent="0.2">
      <c r="A18" s="16">
        <v>606</v>
      </c>
      <c r="B18" s="35" t="s">
        <v>12</v>
      </c>
      <c r="C18" s="7" t="s">
        <v>44</v>
      </c>
      <c r="D18" s="16" t="s">
        <v>19</v>
      </c>
      <c r="E18" s="9">
        <f t="shared" ref="E18:E66" si="15">F18+G18+H18+I18+J18</f>
        <v>6261</v>
      </c>
      <c r="F18" s="93">
        <v>5000</v>
      </c>
      <c r="G18" s="5"/>
      <c r="H18" s="19">
        <f>522+739</f>
        <v>1261</v>
      </c>
      <c r="I18" s="10"/>
      <c r="J18" s="1"/>
      <c r="K18" s="84">
        <f t="shared" si="14"/>
        <v>0</v>
      </c>
      <c r="L18" s="9">
        <f t="shared" ref="L18:L58" si="16">M18+N18+O18+P18+Q18</f>
        <v>6261</v>
      </c>
      <c r="M18" s="93">
        <v>5000</v>
      </c>
      <c r="N18" s="5"/>
      <c r="O18" s="19">
        <f>522+739</f>
        <v>1261</v>
      </c>
      <c r="P18" s="10"/>
      <c r="Q18" s="1"/>
    </row>
    <row r="19" spans="1:17" ht="48" x14ac:dyDescent="0.2">
      <c r="A19" s="16">
        <v>606</v>
      </c>
      <c r="B19" s="35" t="s">
        <v>12</v>
      </c>
      <c r="C19" s="7" t="s">
        <v>93</v>
      </c>
      <c r="D19" s="16" t="s">
        <v>19</v>
      </c>
      <c r="E19" s="9">
        <f t="shared" si="15"/>
        <v>0</v>
      </c>
      <c r="F19" s="40">
        <v>0</v>
      </c>
      <c r="G19" s="5"/>
      <c r="H19" s="10"/>
      <c r="I19" s="10"/>
      <c r="J19" s="1"/>
      <c r="K19" s="84">
        <f t="shared" si="14"/>
        <v>0</v>
      </c>
      <c r="L19" s="9">
        <f t="shared" si="16"/>
        <v>0</v>
      </c>
      <c r="M19" s="40">
        <v>0</v>
      </c>
      <c r="N19" s="5"/>
      <c r="O19" s="10"/>
      <c r="P19" s="10"/>
      <c r="Q19" s="1"/>
    </row>
    <row r="20" spans="1:17" ht="48" x14ac:dyDescent="0.2">
      <c r="A20" s="16">
        <v>606</v>
      </c>
      <c r="B20" s="35" t="s">
        <v>12</v>
      </c>
      <c r="C20" s="7" t="s">
        <v>45</v>
      </c>
      <c r="D20" s="16" t="s">
        <v>19</v>
      </c>
      <c r="E20" s="9">
        <f t="shared" si="15"/>
        <v>8930</v>
      </c>
      <c r="F20" s="113">
        <v>5000</v>
      </c>
      <c r="G20" s="5"/>
      <c r="H20" s="10">
        <v>3930</v>
      </c>
      <c r="I20" s="10"/>
      <c r="J20" s="1"/>
      <c r="K20" s="84">
        <f t="shared" si="14"/>
        <v>0</v>
      </c>
      <c r="L20" s="9">
        <f t="shared" si="16"/>
        <v>8930</v>
      </c>
      <c r="M20" s="113">
        <v>5000</v>
      </c>
      <c r="N20" s="5"/>
      <c r="O20" s="10">
        <v>3930</v>
      </c>
      <c r="P20" s="10"/>
      <c r="Q20" s="1"/>
    </row>
    <row r="21" spans="1:17" ht="48" x14ac:dyDescent="0.2">
      <c r="A21" s="16">
        <v>606</v>
      </c>
      <c r="B21" s="35" t="s">
        <v>12</v>
      </c>
      <c r="C21" s="7" t="s">
        <v>46</v>
      </c>
      <c r="D21" s="16" t="s">
        <v>19</v>
      </c>
      <c r="E21" s="9">
        <f t="shared" si="15"/>
        <v>0</v>
      </c>
      <c r="F21" s="40"/>
      <c r="G21" s="5"/>
      <c r="H21" s="10"/>
      <c r="I21" s="10"/>
      <c r="J21" s="1"/>
      <c r="K21" s="84">
        <f t="shared" si="14"/>
        <v>0</v>
      </c>
      <c r="L21" s="9">
        <f t="shared" si="16"/>
        <v>0</v>
      </c>
      <c r="M21" s="40"/>
      <c r="N21" s="5"/>
      <c r="O21" s="10"/>
      <c r="P21" s="10"/>
      <c r="Q21" s="1"/>
    </row>
    <row r="22" spans="1:17" ht="48" x14ac:dyDescent="0.2">
      <c r="A22" s="16">
        <v>606</v>
      </c>
      <c r="B22" s="35" t="s">
        <v>12</v>
      </c>
      <c r="C22" s="7" t="s">
        <v>47</v>
      </c>
      <c r="D22" s="16" t="s">
        <v>19</v>
      </c>
      <c r="E22" s="9">
        <f t="shared" si="15"/>
        <v>0</v>
      </c>
      <c r="F22" s="40"/>
      <c r="G22" s="5"/>
      <c r="H22" s="10"/>
      <c r="I22" s="10"/>
      <c r="J22" s="1"/>
      <c r="K22" s="84">
        <f t="shared" si="14"/>
        <v>0</v>
      </c>
      <c r="L22" s="9">
        <f t="shared" si="16"/>
        <v>0</v>
      </c>
      <c r="M22" s="40"/>
      <c r="N22" s="5"/>
      <c r="O22" s="10"/>
      <c r="P22" s="10"/>
      <c r="Q22" s="1"/>
    </row>
    <row r="23" spans="1:17" ht="36" x14ac:dyDescent="0.2">
      <c r="A23" s="16">
        <v>606</v>
      </c>
      <c r="B23" s="35" t="s">
        <v>12</v>
      </c>
      <c r="C23" s="7" t="s">
        <v>48</v>
      </c>
      <c r="D23" s="16" t="s">
        <v>19</v>
      </c>
      <c r="E23" s="9">
        <f t="shared" si="15"/>
        <v>0</v>
      </c>
      <c r="F23" s="40"/>
      <c r="G23" s="5"/>
      <c r="H23" s="10"/>
      <c r="I23" s="10"/>
      <c r="J23" s="1"/>
      <c r="K23" s="84">
        <f t="shared" si="14"/>
        <v>0</v>
      </c>
      <c r="L23" s="9">
        <f t="shared" si="16"/>
        <v>0</v>
      </c>
      <c r="M23" s="40"/>
      <c r="N23" s="5"/>
      <c r="O23" s="10"/>
      <c r="P23" s="10"/>
      <c r="Q23" s="1"/>
    </row>
    <row r="24" spans="1:17" ht="72" x14ac:dyDescent="0.2">
      <c r="A24" s="16">
        <v>606</v>
      </c>
      <c r="B24" s="35" t="s">
        <v>12</v>
      </c>
      <c r="C24" s="110" t="s">
        <v>49</v>
      </c>
      <c r="D24" s="16" t="s">
        <v>19</v>
      </c>
      <c r="E24" s="9">
        <f t="shared" si="15"/>
        <v>4785</v>
      </c>
      <c r="F24" s="77">
        <v>4785</v>
      </c>
      <c r="G24" s="5"/>
      <c r="H24" s="10"/>
      <c r="I24" s="10"/>
      <c r="J24" s="1"/>
      <c r="K24" s="84">
        <f t="shared" si="14"/>
        <v>0</v>
      </c>
      <c r="L24" s="9">
        <f t="shared" si="16"/>
        <v>4785</v>
      </c>
      <c r="M24" s="77">
        <v>4785</v>
      </c>
      <c r="N24" s="5"/>
      <c r="O24" s="10"/>
      <c r="P24" s="10"/>
      <c r="Q24" s="1"/>
    </row>
    <row r="25" spans="1:17" ht="36" x14ac:dyDescent="0.2">
      <c r="A25" s="16">
        <v>606</v>
      </c>
      <c r="B25" s="35" t="s">
        <v>12</v>
      </c>
      <c r="C25" s="110" t="s">
        <v>50</v>
      </c>
      <c r="D25" s="16" t="s">
        <v>19</v>
      </c>
      <c r="E25" s="9">
        <f t="shared" si="15"/>
        <v>775</v>
      </c>
      <c r="F25" s="77">
        <v>775</v>
      </c>
      <c r="G25" s="5"/>
      <c r="H25" s="10"/>
      <c r="I25" s="10"/>
      <c r="J25" s="1"/>
      <c r="K25" s="84">
        <f t="shared" si="14"/>
        <v>0</v>
      </c>
      <c r="L25" s="9">
        <f t="shared" si="16"/>
        <v>775</v>
      </c>
      <c r="M25" s="77">
        <v>775</v>
      </c>
      <c r="N25" s="5"/>
      <c r="O25" s="10"/>
      <c r="P25" s="10"/>
      <c r="Q25" s="1"/>
    </row>
    <row r="26" spans="1:17" ht="48" x14ac:dyDescent="0.2">
      <c r="A26" s="16">
        <v>606</v>
      </c>
      <c r="B26" s="35" t="s">
        <v>12</v>
      </c>
      <c r="C26" s="110" t="s">
        <v>51</v>
      </c>
      <c r="D26" s="16" t="s">
        <v>19</v>
      </c>
      <c r="E26" s="9">
        <f t="shared" si="15"/>
        <v>1000</v>
      </c>
      <c r="F26" s="77">
        <v>1000</v>
      </c>
      <c r="G26" s="5"/>
      <c r="H26" s="10"/>
      <c r="I26" s="10"/>
      <c r="J26" s="1"/>
      <c r="K26" s="84">
        <f t="shared" si="14"/>
        <v>0</v>
      </c>
      <c r="L26" s="9">
        <f t="shared" si="16"/>
        <v>1000</v>
      </c>
      <c r="M26" s="77">
        <v>1000</v>
      </c>
      <c r="N26" s="5"/>
      <c r="O26" s="10"/>
      <c r="P26" s="10"/>
      <c r="Q26" s="1"/>
    </row>
    <row r="27" spans="1:17" ht="48" x14ac:dyDescent="0.2">
      <c r="A27" s="16">
        <v>606</v>
      </c>
      <c r="B27" s="35" t="s">
        <v>12</v>
      </c>
      <c r="C27" s="110" t="s">
        <v>98</v>
      </c>
      <c r="D27" s="16" t="s">
        <v>19</v>
      </c>
      <c r="E27" s="9">
        <f t="shared" si="15"/>
        <v>111786</v>
      </c>
      <c r="F27" s="77">
        <v>111786</v>
      </c>
      <c r="G27" s="5"/>
      <c r="H27" s="10"/>
      <c r="I27" s="10"/>
      <c r="J27" s="1"/>
      <c r="K27" s="84">
        <f t="shared" si="14"/>
        <v>0</v>
      </c>
      <c r="L27" s="9">
        <f t="shared" si="16"/>
        <v>111786</v>
      </c>
      <c r="M27" s="77">
        <v>111786</v>
      </c>
      <c r="N27" s="5"/>
      <c r="O27" s="10"/>
      <c r="P27" s="10"/>
      <c r="Q27" s="1"/>
    </row>
    <row r="28" spans="1:17" ht="72" x14ac:dyDescent="0.2">
      <c r="A28" s="16">
        <v>606</v>
      </c>
      <c r="B28" s="35" t="s">
        <v>12</v>
      </c>
      <c r="C28" s="110" t="s">
        <v>52</v>
      </c>
      <c r="D28" s="16" t="s">
        <v>19</v>
      </c>
      <c r="E28" s="9">
        <f t="shared" si="15"/>
        <v>4235</v>
      </c>
      <c r="F28" s="77">
        <v>4235</v>
      </c>
      <c r="G28" s="5"/>
      <c r="H28" s="10"/>
      <c r="I28" s="10"/>
      <c r="J28" s="1"/>
      <c r="K28" s="84">
        <f t="shared" si="14"/>
        <v>0</v>
      </c>
      <c r="L28" s="9">
        <f t="shared" si="16"/>
        <v>4235</v>
      </c>
      <c r="M28" s="77">
        <v>4235</v>
      </c>
      <c r="N28" s="5"/>
      <c r="O28" s="10"/>
      <c r="P28" s="10"/>
      <c r="Q28" s="1"/>
    </row>
    <row r="29" spans="1:17" ht="36" x14ac:dyDescent="0.2">
      <c r="A29" s="16">
        <v>606</v>
      </c>
      <c r="B29" s="35" t="s">
        <v>12</v>
      </c>
      <c r="C29" s="110" t="s">
        <v>53</v>
      </c>
      <c r="D29" s="16" t="s">
        <v>19</v>
      </c>
      <c r="E29" s="9">
        <f t="shared" si="15"/>
        <v>610</v>
      </c>
      <c r="F29" s="77">
        <v>610</v>
      </c>
      <c r="G29" s="5"/>
      <c r="H29" s="10"/>
      <c r="I29" s="10"/>
      <c r="J29" s="1"/>
      <c r="K29" s="84">
        <f t="shared" si="14"/>
        <v>0</v>
      </c>
      <c r="L29" s="9">
        <f t="shared" si="16"/>
        <v>610</v>
      </c>
      <c r="M29" s="77">
        <v>610</v>
      </c>
      <c r="N29" s="5"/>
      <c r="O29" s="10"/>
      <c r="P29" s="10"/>
      <c r="Q29" s="1"/>
    </row>
    <row r="30" spans="1:17" ht="48" x14ac:dyDescent="0.2">
      <c r="A30" s="16">
        <v>606</v>
      </c>
      <c r="B30" s="35" t="s">
        <v>12</v>
      </c>
      <c r="C30" s="110" t="s">
        <v>54</v>
      </c>
      <c r="D30" s="16" t="s">
        <v>19</v>
      </c>
      <c r="E30" s="9">
        <f t="shared" si="15"/>
        <v>790</v>
      </c>
      <c r="F30" s="77">
        <v>790</v>
      </c>
      <c r="G30" s="5"/>
      <c r="H30" s="10"/>
      <c r="I30" s="10"/>
      <c r="J30" s="1"/>
      <c r="K30" s="84">
        <f t="shared" si="14"/>
        <v>0</v>
      </c>
      <c r="L30" s="9">
        <f t="shared" si="16"/>
        <v>790</v>
      </c>
      <c r="M30" s="77">
        <v>790</v>
      </c>
      <c r="N30" s="5"/>
      <c r="O30" s="10"/>
      <c r="P30" s="10"/>
      <c r="Q30" s="1"/>
    </row>
    <row r="31" spans="1:17" ht="36" x14ac:dyDescent="0.2">
      <c r="A31" s="16">
        <v>606</v>
      </c>
      <c r="B31" s="35" t="s">
        <v>12</v>
      </c>
      <c r="C31" s="110" t="s">
        <v>55</v>
      </c>
      <c r="D31" s="16" t="s">
        <v>19</v>
      </c>
      <c r="E31" s="9">
        <f t="shared" si="15"/>
        <v>91805</v>
      </c>
      <c r="F31" s="77">
        <v>91805</v>
      </c>
      <c r="G31" s="5"/>
      <c r="H31" s="10"/>
      <c r="I31" s="10"/>
      <c r="J31" s="1"/>
      <c r="K31" s="132">
        <f t="shared" si="14"/>
        <v>3960</v>
      </c>
      <c r="L31" s="9">
        <f t="shared" si="16"/>
        <v>95765</v>
      </c>
      <c r="M31" s="77">
        <f>91805+3960</f>
        <v>95765</v>
      </c>
      <c r="N31" s="5"/>
      <c r="O31" s="10"/>
      <c r="P31" s="10"/>
      <c r="Q31" s="1"/>
    </row>
    <row r="32" spans="1:17" x14ac:dyDescent="0.2">
      <c r="A32" s="16"/>
      <c r="B32" s="35"/>
      <c r="C32" s="110"/>
      <c r="D32" s="16"/>
      <c r="E32" s="9">
        <f t="shared" si="15"/>
        <v>0</v>
      </c>
      <c r="F32" s="77"/>
      <c r="G32" s="5"/>
      <c r="H32" s="10"/>
      <c r="I32" s="10"/>
      <c r="J32" s="1"/>
      <c r="K32" s="84">
        <f t="shared" si="14"/>
        <v>0</v>
      </c>
      <c r="L32" s="9">
        <f t="shared" si="16"/>
        <v>0</v>
      </c>
      <c r="M32" s="77"/>
      <c r="N32" s="5"/>
      <c r="O32" s="10"/>
      <c r="P32" s="10"/>
      <c r="Q32" s="1"/>
    </row>
    <row r="33" spans="1:17" ht="60" x14ac:dyDescent="0.2">
      <c r="A33" s="41"/>
      <c r="B33" s="42"/>
      <c r="C33" s="111" t="s">
        <v>56</v>
      </c>
      <c r="D33" s="41"/>
      <c r="E33" s="9"/>
      <c r="F33" s="5"/>
      <c r="G33" s="5"/>
      <c r="H33" s="10"/>
      <c r="I33" s="10"/>
      <c r="J33" s="1"/>
      <c r="K33" s="132">
        <f t="shared" si="14"/>
        <v>0</v>
      </c>
      <c r="L33" s="9">
        <f t="shared" si="16"/>
        <v>0</v>
      </c>
      <c r="M33" s="5"/>
      <c r="N33" s="5"/>
      <c r="O33" s="10"/>
      <c r="P33" s="10"/>
      <c r="Q33" s="1"/>
    </row>
    <row r="34" spans="1:17" ht="60" x14ac:dyDescent="0.2">
      <c r="A34" s="16">
        <v>606</v>
      </c>
      <c r="B34" s="35" t="s">
        <v>12</v>
      </c>
      <c r="C34" s="7" t="s">
        <v>57</v>
      </c>
      <c r="D34" s="16" t="s">
        <v>85</v>
      </c>
      <c r="E34" s="9">
        <f t="shared" si="15"/>
        <v>0</v>
      </c>
      <c r="F34" s="5"/>
      <c r="G34" s="5"/>
      <c r="H34" s="10"/>
      <c r="I34" s="10"/>
      <c r="J34" s="1"/>
      <c r="K34" s="132">
        <f t="shared" si="14"/>
        <v>2240</v>
      </c>
      <c r="L34" s="9">
        <f t="shared" si="16"/>
        <v>2240</v>
      </c>
      <c r="M34" s="5">
        <v>2240</v>
      </c>
      <c r="N34" s="5"/>
      <c r="O34" s="10"/>
      <c r="P34" s="10"/>
      <c r="Q34" s="1"/>
    </row>
    <row r="35" spans="1:17" ht="36" x14ac:dyDescent="0.25">
      <c r="A35" s="16">
        <v>606</v>
      </c>
      <c r="B35" s="35" t="s">
        <v>12</v>
      </c>
      <c r="C35" s="7" t="s">
        <v>58</v>
      </c>
      <c r="D35" s="16" t="s">
        <v>85</v>
      </c>
      <c r="E35" s="9">
        <f t="shared" si="15"/>
        <v>0</v>
      </c>
      <c r="F35" s="5"/>
      <c r="G35" s="5"/>
      <c r="H35" s="7"/>
      <c r="I35" s="5"/>
      <c r="J35" s="10"/>
      <c r="K35" s="132">
        <f t="shared" si="14"/>
        <v>92290</v>
      </c>
      <c r="L35" s="9">
        <f t="shared" si="16"/>
        <v>92290</v>
      </c>
      <c r="M35" s="5">
        <v>92290</v>
      </c>
      <c r="N35" s="5"/>
      <c r="O35" s="7"/>
      <c r="P35" s="5"/>
      <c r="Q35" s="10"/>
    </row>
    <row r="36" spans="1:17" ht="36" x14ac:dyDescent="0.2">
      <c r="A36" s="16">
        <v>606</v>
      </c>
      <c r="B36" s="35" t="s">
        <v>12</v>
      </c>
      <c r="C36" s="7" t="s">
        <v>59</v>
      </c>
      <c r="D36" s="16" t="s">
        <v>85</v>
      </c>
      <c r="E36" s="9">
        <f t="shared" si="15"/>
        <v>0</v>
      </c>
      <c r="F36" s="5"/>
      <c r="G36" s="5"/>
      <c r="H36" s="10"/>
      <c r="I36" s="10"/>
      <c r="J36" s="1"/>
      <c r="K36" s="132">
        <f t="shared" si="14"/>
        <v>440</v>
      </c>
      <c r="L36" s="9">
        <f t="shared" si="16"/>
        <v>440</v>
      </c>
      <c r="M36" s="5">
        <v>440</v>
      </c>
      <c r="N36" s="5"/>
      <c r="O36" s="10"/>
      <c r="P36" s="10"/>
      <c r="Q36" s="1"/>
    </row>
    <row r="37" spans="1:17" ht="36" x14ac:dyDescent="0.2">
      <c r="A37" s="16">
        <v>606</v>
      </c>
      <c r="B37" s="35" t="s">
        <v>12</v>
      </c>
      <c r="C37" s="43" t="s">
        <v>60</v>
      </c>
      <c r="D37" s="16" t="s">
        <v>85</v>
      </c>
      <c r="E37" s="9">
        <f t="shared" si="15"/>
        <v>1800</v>
      </c>
      <c r="F37" s="5">
        <v>1800</v>
      </c>
      <c r="G37" s="5"/>
      <c r="H37" s="10"/>
      <c r="I37" s="10"/>
      <c r="J37" s="1"/>
      <c r="K37" s="132">
        <f t="shared" si="14"/>
        <v>0</v>
      </c>
      <c r="L37" s="9">
        <f t="shared" si="16"/>
        <v>1800</v>
      </c>
      <c r="M37" s="5">
        <v>1800</v>
      </c>
      <c r="N37" s="5"/>
      <c r="O37" s="10"/>
      <c r="P37" s="10"/>
      <c r="Q37" s="1"/>
    </row>
    <row r="38" spans="1:17" ht="60" x14ac:dyDescent="0.2">
      <c r="A38" s="16">
        <v>606</v>
      </c>
      <c r="B38" s="35" t="s">
        <v>12</v>
      </c>
      <c r="C38" s="43" t="s">
        <v>61</v>
      </c>
      <c r="D38" s="16" t="s">
        <v>85</v>
      </c>
      <c r="E38" s="9">
        <f t="shared" si="15"/>
        <v>3015</v>
      </c>
      <c r="F38" s="5">
        <v>3015</v>
      </c>
      <c r="G38" s="5"/>
      <c r="H38" s="10"/>
      <c r="I38" s="10"/>
      <c r="J38" s="1"/>
      <c r="K38" s="132">
        <f t="shared" si="14"/>
        <v>0</v>
      </c>
      <c r="L38" s="9">
        <f t="shared" si="16"/>
        <v>3015</v>
      </c>
      <c r="M38" s="5">
        <v>3015</v>
      </c>
      <c r="N38" s="5"/>
      <c r="O38" s="10"/>
      <c r="P38" s="10"/>
      <c r="Q38" s="1"/>
    </row>
    <row r="39" spans="1:17" ht="48" x14ac:dyDescent="0.2">
      <c r="A39" s="16">
        <v>606</v>
      </c>
      <c r="B39" s="35" t="s">
        <v>12</v>
      </c>
      <c r="C39" s="43" t="s">
        <v>62</v>
      </c>
      <c r="D39" s="16" t="s">
        <v>85</v>
      </c>
      <c r="E39" s="9">
        <f t="shared" si="15"/>
        <v>1645</v>
      </c>
      <c r="F39" s="5">
        <v>1645</v>
      </c>
      <c r="G39" s="5"/>
      <c r="H39" s="10"/>
      <c r="I39" s="10"/>
      <c r="J39" s="1"/>
      <c r="K39" s="132">
        <f t="shared" si="14"/>
        <v>0</v>
      </c>
      <c r="L39" s="9">
        <f t="shared" si="16"/>
        <v>1645</v>
      </c>
      <c r="M39" s="5">
        <v>1645</v>
      </c>
      <c r="N39" s="5"/>
      <c r="O39" s="10"/>
      <c r="P39" s="10"/>
      <c r="Q39" s="1"/>
    </row>
    <row r="40" spans="1:17" ht="60" x14ac:dyDescent="0.2">
      <c r="A40" s="16">
        <v>606</v>
      </c>
      <c r="B40" s="35" t="s">
        <v>12</v>
      </c>
      <c r="C40" s="43" t="s">
        <v>63</v>
      </c>
      <c r="D40" s="16" t="s">
        <v>85</v>
      </c>
      <c r="E40" s="9">
        <f t="shared" si="15"/>
        <v>2045</v>
      </c>
      <c r="F40" s="5">
        <v>2045</v>
      </c>
      <c r="G40" s="5"/>
      <c r="H40" s="10"/>
      <c r="I40" s="10"/>
      <c r="J40" s="1"/>
      <c r="K40" s="132">
        <f t="shared" si="14"/>
        <v>0</v>
      </c>
      <c r="L40" s="9">
        <f t="shared" si="16"/>
        <v>2045</v>
      </c>
      <c r="M40" s="5">
        <v>2045</v>
      </c>
      <c r="N40" s="5"/>
      <c r="O40" s="10"/>
      <c r="P40" s="10"/>
      <c r="Q40" s="1"/>
    </row>
    <row r="41" spans="1:17" ht="36" x14ac:dyDescent="0.2">
      <c r="A41" s="16">
        <v>606</v>
      </c>
      <c r="B41" s="35" t="s">
        <v>12</v>
      </c>
      <c r="C41" s="43" t="s">
        <v>64</v>
      </c>
      <c r="D41" s="16" t="s">
        <v>85</v>
      </c>
      <c r="E41" s="9">
        <f t="shared" si="15"/>
        <v>104103</v>
      </c>
      <c r="F41" s="5">
        <v>104103</v>
      </c>
      <c r="G41" s="5"/>
      <c r="H41" s="10"/>
      <c r="I41" s="10"/>
      <c r="J41" s="1"/>
      <c r="K41" s="132">
        <f t="shared" si="14"/>
        <v>-103453</v>
      </c>
      <c r="L41" s="9">
        <f t="shared" si="16"/>
        <v>650</v>
      </c>
      <c r="M41" s="131">
        <v>650</v>
      </c>
      <c r="N41" s="5"/>
      <c r="O41" s="10"/>
      <c r="P41" s="10"/>
      <c r="Q41" s="1"/>
    </row>
    <row r="42" spans="1:17" ht="48" x14ac:dyDescent="0.2">
      <c r="A42" s="16">
        <v>606</v>
      </c>
      <c r="B42" s="35" t="s">
        <v>12</v>
      </c>
      <c r="C42" s="43" t="s">
        <v>65</v>
      </c>
      <c r="D42" s="16" t="s">
        <v>85</v>
      </c>
      <c r="E42" s="9">
        <f t="shared" si="15"/>
        <v>2130</v>
      </c>
      <c r="F42" s="5">
        <v>2130</v>
      </c>
      <c r="G42" s="5"/>
      <c r="H42" s="10"/>
      <c r="I42" s="10"/>
      <c r="J42" s="1"/>
      <c r="K42" s="84">
        <f t="shared" si="14"/>
        <v>0</v>
      </c>
      <c r="L42" s="9">
        <f t="shared" si="16"/>
        <v>2130</v>
      </c>
      <c r="M42" s="5">
        <v>2130</v>
      </c>
      <c r="N42" s="5"/>
      <c r="O42" s="10"/>
      <c r="P42" s="10"/>
      <c r="Q42" s="1"/>
    </row>
    <row r="43" spans="1:17" ht="36" x14ac:dyDescent="0.2">
      <c r="A43" s="16">
        <v>606</v>
      </c>
      <c r="B43" s="35" t="s">
        <v>12</v>
      </c>
      <c r="C43" s="43" t="s">
        <v>66</v>
      </c>
      <c r="D43" s="16" t="s">
        <v>85</v>
      </c>
      <c r="E43" s="9">
        <f t="shared" si="15"/>
        <v>940</v>
      </c>
      <c r="F43" s="5">
        <v>940</v>
      </c>
      <c r="G43" s="5"/>
      <c r="H43" s="10"/>
      <c r="I43" s="10"/>
      <c r="J43" s="1"/>
      <c r="K43" s="84">
        <f t="shared" si="14"/>
        <v>0</v>
      </c>
      <c r="L43" s="9">
        <f t="shared" si="16"/>
        <v>940</v>
      </c>
      <c r="M43" s="5">
        <v>940</v>
      </c>
      <c r="N43" s="5"/>
      <c r="O43" s="10"/>
      <c r="P43" s="10"/>
      <c r="Q43" s="1"/>
    </row>
    <row r="44" spans="1:17" ht="36" x14ac:dyDescent="0.2">
      <c r="A44" s="16">
        <v>606</v>
      </c>
      <c r="B44" s="35" t="s">
        <v>12</v>
      </c>
      <c r="C44" s="43" t="s">
        <v>67</v>
      </c>
      <c r="D44" s="16" t="s">
        <v>85</v>
      </c>
      <c r="E44" s="9">
        <f t="shared" si="15"/>
        <v>920</v>
      </c>
      <c r="F44" s="5">
        <v>920</v>
      </c>
      <c r="G44" s="5"/>
      <c r="H44" s="10"/>
      <c r="I44" s="10"/>
      <c r="J44" s="1"/>
      <c r="K44" s="84">
        <f t="shared" si="14"/>
        <v>0</v>
      </c>
      <c r="L44" s="9">
        <f t="shared" si="16"/>
        <v>920</v>
      </c>
      <c r="M44" s="5">
        <v>920</v>
      </c>
      <c r="N44" s="5"/>
      <c r="O44" s="10"/>
      <c r="P44" s="10"/>
      <c r="Q44" s="1"/>
    </row>
    <row r="45" spans="1:17" ht="48" x14ac:dyDescent="0.2">
      <c r="A45" s="16">
        <v>606</v>
      </c>
      <c r="B45" s="35" t="s">
        <v>12</v>
      </c>
      <c r="C45" s="43" t="s">
        <v>68</v>
      </c>
      <c r="D45" s="16" t="s">
        <v>85</v>
      </c>
      <c r="E45" s="9">
        <f t="shared" si="15"/>
        <v>1900</v>
      </c>
      <c r="F45" s="5">
        <v>1900</v>
      </c>
      <c r="G45" s="5"/>
      <c r="H45" s="10"/>
      <c r="I45" s="10"/>
      <c r="J45" s="1"/>
      <c r="K45" s="84">
        <f t="shared" si="14"/>
        <v>0</v>
      </c>
      <c r="L45" s="9">
        <f t="shared" si="16"/>
        <v>1900</v>
      </c>
      <c r="M45" s="5">
        <v>1900</v>
      </c>
      <c r="N45" s="5"/>
      <c r="O45" s="10"/>
      <c r="P45" s="10"/>
      <c r="Q45" s="1"/>
    </row>
    <row r="46" spans="1:17" ht="60" x14ac:dyDescent="0.2">
      <c r="A46" s="37"/>
      <c r="B46" s="38"/>
      <c r="C46" s="44" t="s">
        <v>69</v>
      </c>
      <c r="D46" s="37"/>
      <c r="E46" s="9">
        <f t="shared" si="15"/>
        <v>0</v>
      </c>
      <c r="F46" s="20"/>
      <c r="G46" s="5"/>
      <c r="H46" s="10"/>
      <c r="I46" s="10"/>
      <c r="J46" s="1"/>
      <c r="K46" s="84">
        <f t="shared" si="14"/>
        <v>0</v>
      </c>
      <c r="L46" s="9">
        <f t="shared" si="16"/>
        <v>0</v>
      </c>
      <c r="M46" s="20"/>
      <c r="N46" s="5"/>
      <c r="O46" s="10"/>
      <c r="P46" s="10"/>
      <c r="Q46" s="1"/>
    </row>
    <row r="47" spans="1:17" ht="36" x14ac:dyDescent="0.2">
      <c r="A47" s="16">
        <v>606</v>
      </c>
      <c r="B47" s="35" t="s">
        <v>12</v>
      </c>
      <c r="C47" s="7" t="s">
        <v>70</v>
      </c>
      <c r="D47" s="16" t="s">
        <v>19</v>
      </c>
      <c r="E47" s="9">
        <f t="shared" si="15"/>
        <v>0</v>
      </c>
      <c r="F47" s="5"/>
      <c r="G47" s="5"/>
      <c r="H47" s="10"/>
      <c r="I47" s="10"/>
      <c r="J47" s="1"/>
      <c r="K47" s="132">
        <f t="shared" si="14"/>
        <v>3240</v>
      </c>
      <c r="L47" s="9">
        <f t="shared" si="16"/>
        <v>3240</v>
      </c>
      <c r="M47" s="5">
        <v>3240</v>
      </c>
      <c r="N47" s="5"/>
      <c r="O47" s="10"/>
      <c r="P47" s="10"/>
      <c r="Q47" s="1"/>
    </row>
    <row r="48" spans="1:17" ht="60" x14ac:dyDescent="0.2">
      <c r="A48" s="16">
        <v>606</v>
      </c>
      <c r="B48" s="35" t="s">
        <v>12</v>
      </c>
      <c r="C48" s="45" t="s">
        <v>71</v>
      </c>
      <c r="D48" s="16" t="s">
        <v>19</v>
      </c>
      <c r="E48" s="9">
        <f t="shared" si="15"/>
        <v>3020</v>
      </c>
      <c r="F48" s="5">
        <v>3020</v>
      </c>
      <c r="G48" s="5"/>
      <c r="H48" s="10"/>
      <c r="I48" s="10"/>
      <c r="J48" s="1"/>
      <c r="K48" s="84">
        <f t="shared" si="14"/>
        <v>0</v>
      </c>
      <c r="L48" s="9">
        <f t="shared" si="16"/>
        <v>3020</v>
      </c>
      <c r="M48" s="5">
        <v>3020</v>
      </c>
      <c r="N48" s="5"/>
      <c r="O48" s="10"/>
      <c r="P48" s="10"/>
      <c r="Q48" s="1"/>
    </row>
    <row r="49" spans="1:17" ht="36" x14ac:dyDescent="0.2">
      <c r="A49" s="16">
        <v>606</v>
      </c>
      <c r="B49" s="35" t="s">
        <v>12</v>
      </c>
      <c r="C49" s="45" t="s">
        <v>72</v>
      </c>
      <c r="D49" s="16" t="s">
        <v>19</v>
      </c>
      <c r="E49" s="9">
        <f t="shared" si="15"/>
        <v>1140</v>
      </c>
      <c r="F49" s="5">
        <v>1140</v>
      </c>
      <c r="G49" s="5"/>
      <c r="H49" s="10"/>
      <c r="I49" s="10"/>
      <c r="J49" s="1"/>
      <c r="K49" s="84">
        <f t="shared" si="14"/>
        <v>0</v>
      </c>
      <c r="L49" s="9">
        <f t="shared" si="16"/>
        <v>1140</v>
      </c>
      <c r="M49" s="5">
        <v>1140</v>
      </c>
      <c r="N49" s="5"/>
      <c r="O49" s="10"/>
      <c r="P49" s="10"/>
      <c r="Q49" s="1"/>
    </row>
    <row r="50" spans="1:17" ht="84" x14ac:dyDescent="0.2">
      <c r="A50" s="16">
        <v>606</v>
      </c>
      <c r="B50" s="35" t="s">
        <v>12</v>
      </c>
      <c r="C50" s="46" t="s">
        <v>73</v>
      </c>
      <c r="D50" s="16" t="s">
        <v>19</v>
      </c>
      <c r="E50" s="9">
        <f t="shared" si="15"/>
        <v>1585</v>
      </c>
      <c r="F50" s="5">
        <v>1585</v>
      </c>
      <c r="G50" s="5"/>
      <c r="H50" s="10"/>
      <c r="I50" s="10"/>
      <c r="J50" s="1"/>
      <c r="K50" s="84">
        <f t="shared" si="14"/>
        <v>0</v>
      </c>
      <c r="L50" s="9">
        <f t="shared" si="16"/>
        <v>1585</v>
      </c>
      <c r="M50" s="5">
        <v>1585</v>
      </c>
      <c r="N50" s="5"/>
      <c r="O50" s="10"/>
      <c r="P50" s="10"/>
      <c r="Q50" s="1"/>
    </row>
    <row r="51" spans="1:17" ht="36" x14ac:dyDescent="0.2">
      <c r="A51" s="16">
        <v>606</v>
      </c>
      <c r="B51" s="35" t="s">
        <v>12</v>
      </c>
      <c r="C51" s="45" t="s">
        <v>74</v>
      </c>
      <c r="D51" s="16" t="s">
        <v>19</v>
      </c>
      <c r="E51" s="9">
        <f t="shared" si="15"/>
        <v>545</v>
      </c>
      <c r="F51" s="5">
        <v>545</v>
      </c>
      <c r="G51" s="5"/>
      <c r="H51" s="10"/>
      <c r="I51" s="10"/>
      <c r="J51" s="1"/>
      <c r="K51" s="132">
        <f t="shared" si="14"/>
        <v>1000</v>
      </c>
      <c r="L51" s="9">
        <f t="shared" si="16"/>
        <v>1545</v>
      </c>
      <c r="M51" s="5">
        <f>545+1000</f>
        <v>1545</v>
      </c>
      <c r="N51" s="5"/>
      <c r="O51" s="10"/>
      <c r="P51" s="10"/>
      <c r="Q51" s="1"/>
    </row>
    <row r="52" spans="1:17" ht="36" x14ac:dyDescent="0.2">
      <c r="A52" s="16">
        <v>606</v>
      </c>
      <c r="B52" s="35" t="s">
        <v>12</v>
      </c>
      <c r="C52" s="45" t="s">
        <v>92</v>
      </c>
      <c r="D52" s="16" t="s">
        <v>19</v>
      </c>
      <c r="E52" s="9">
        <f t="shared" si="15"/>
        <v>870</v>
      </c>
      <c r="F52" s="5">
        <v>870</v>
      </c>
      <c r="G52" s="5"/>
      <c r="H52" s="10"/>
      <c r="I52" s="10"/>
      <c r="J52" s="1"/>
      <c r="K52" s="84">
        <f t="shared" si="14"/>
        <v>0</v>
      </c>
      <c r="L52" s="9">
        <f t="shared" si="16"/>
        <v>870</v>
      </c>
      <c r="M52" s="5">
        <v>870</v>
      </c>
      <c r="N52" s="5"/>
      <c r="O52" s="10"/>
      <c r="P52" s="10"/>
      <c r="Q52" s="1"/>
    </row>
    <row r="53" spans="1:17" ht="36" x14ac:dyDescent="0.25">
      <c r="A53" s="16">
        <v>606</v>
      </c>
      <c r="B53" s="35" t="s">
        <v>12</v>
      </c>
      <c r="C53" s="46" t="s">
        <v>75</v>
      </c>
      <c r="D53" s="16" t="s">
        <v>19</v>
      </c>
      <c r="E53" s="9">
        <f t="shared" si="15"/>
        <v>1325</v>
      </c>
      <c r="F53" s="5">
        <v>1325</v>
      </c>
      <c r="G53" s="47"/>
      <c r="H53" s="47"/>
      <c r="I53" s="47"/>
      <c r="J53" s="47"/>
      <c r="K53" s="84">
        <f t="shared" si="14"/>
        <v>0</v>
      </c>
      <c r="L53" s="9">
        <f t="shared" si="16"/>
        <v>1325</v>
      </c>
      <c r="M53" s="5">
        <v>1325</v>
      </c>
      <c r="N53" s="47"/>
      <c r="O53" s="47"/>
      <c r="P53" s="47"/>
      <c r="Q53" s="47"/>
    </row>
    <row r="54" spans="1:17" ht="48" x14ac:dyDescent="0.2">
      <c r="A54" s="16">
        <v>606</v>
      </c>
      <c r="B54" s="35" t="s">
        <v>12</v>
      </c>
      <c r="C54" s="45" t="s">
        <v>76</v>
      </c>
      <c r="D54" s="16" t="s">
        <v>19</v>
      </c>
      <c r="E54" s="9">
        <f t="shared" si="15"/>
        <v>1570</v>
      </c>
      <c r="F54" s="5">
        <v>1570</v>
      </c>
      <c r="G54" s="5"/>
      <c r="H54" s="10"/>
      <c r="I54" s="10"/>
      <c r="J54" s="1"/>
      <c r="K54" s="84">
        <f t="shared" si="14"/>
        <v>0</v>
      </c>
      <c r="L54" s="9">
        <f t="shared" si="16"/>
        <v>1570</v>
      </c>
      <c r="M54" s="5">
        <v>1570</v>
      </c>
      <c r="N54" s="5"/>
      <c r="O54" s="10"/>
      <c r="P54" s="10"/>
      <c r="Q54" s="1"/>
    </row>
    <row r="55" spans="1:17" ht="48" x14ac:dyDescent="0.2">
      <c r="A55" s="16">
        <v>606</v>
      </c>
      <c r="B55" s="35" t="s">
        <v>12</v>
      </c>
      <c r="C55" s="45" t="s">
        <v>77</v>
      </c>
      <c r="D55" s="16" t="s">
        <v>91</v>
      </c>
      <c r="E55" s="9">
        <f t="shared" si="15"/>
        <v>1230</v>
      </c>
      <c r="F55" s="5">
        <v>1230</v>
      </c>
      <c r="G55" s="5"/>
      <c r="H55" s="10"/>
      <c r="I55" s="10"/>
      <c r="J55" s="1"/>
      <c r="K55" s="84">
        <f t="shared" si="14"/>
        <v>0</v>
      </c>
      <c r="L55" s="9">
        <f t="shared" si="16"/>
        <v>1230</v>
      </c>
      <c r="M55" s="5">
        <v>1230</v>
      </c>
      <c r="N55" s="5"/>
      <c r="O55" s="10"/>
      <c r="P55" s="10"/>
      <c r="Q55" s="1"/>
    </row>
    <row r="56" spans="1:17" ht="72" x14ac:dyDescent="0.2">
      <c r="A56" s="16">
        <v>606</v>
      </c>
      <c r="B56" s="35" t="s">
        <v>12</v>
      </c>
      <c r="C56" s="46" t="s">
        <v>78</v>
      </c>
      <c r="D56" s="16" t="s">
        <v>85</v>
      </c>
      <c r="E56" s="9">
        <f t="shared" si="15"/>
        <v>1315</v>
      </c>
      <c r="F56" s="5">
        <v>1315</v>
      </c>
      <c r="G56" s="5"/>
      <c r="H56" s="10"/>
      <c r="I56" s="10"/>
      <c r="J56" s="1"/>
      <c r="K56" s="84">
        <f t="shared" si="14"/>
        <v>0</v>
      </c>
      <c r="L56" s="9">
        <f t="shared" si="16"/>
        <v>1315</v>
      </c>
      <c r="M56" s="5">
        <v>1315</v>
      </c>
      <c r="N56" s="5"/>
      <c r="O56" s="10"/>
      <c r="P56" s="10"/>
      <c r="Q56" s="1"/>
    </row>
    <row r="57" spans="1:17" ht="48" x14ac:dyDescent="0.2">
      <c r="A57" s="16">
        <v>606</v>
      </c>
      <c r="B57" s="35" t="s">
        <v>12</v>
      </c>
      <c r="C57" s="46" t="s">
        <v>96</v>
      </c>
      <c r="D57" s="16" t="s">
        <v>85</v>
      </c>
      <c r="E57" s="9">
        <f t="shared" si="15"/>
        <v>61103</v>
      </c>
      <c r="F57" s="5">
        <v>61103</v>
      </c>
      <c r="G57" s="5"/>
      <c r="H57" s="10"/>
      <c r="I57" s="10"/>
      <c r="J57" s="1"/>
      <c r="K57" s="84">
        <f t="shared" si="14"/>
        <v>0</v>
      </c>
      <c r="L57" s="9">
        <f t="shared" si="16"/>
        <v>61103</v>
      </c>
      <c r="M57" s="5">
        <v>61103</v>
      </c>
      <c r="N57" s="5"/>
      <c r="O57" s="10"/>
      <c r="P57" s="10"/>
      <c r="Q57" s="1"/>
    </row>
    <row r="58" spans="1:17" ht="36" x14ac:dyDescent="0.2">
      <c r="A58" s="16">
        <v>619</v>
      </c>
      <c r="B58" s="12" t="s">
        <v>12</v>
      </c>
      <c r="C58" s="103" t="s">
        <v>21</v>
      </c>
      <c r="D58" s="12" t="s">
        <v>91</v>
      </c>
      <c r="E58" s="9">
        <f t="shared" si="15"/>
        <v>15000</v>
      </c>
      <c r="F58" s="22">
        <v>15000</v>
      </c>
      <c r="G58" s="5"/>
      <c r="H58" s="36"/>
      <c r="I58" s="5"/>
      <c r="J58" s="1"/>
      <c r="K58" s="84">
        <f t="shared" si="14"/>
        <v>0</v>
      </c>
      <c r="L58" s="9">
        <f t="shared" si="16"/>
        <v>15000</v>
      </c>
      <c r="M58" s="4">
        <v>15000</v>
      </c>
      <c r="N58" s="5"/>
      <c r="O58" s="36"/>
      <c r="P58" s="5"/>
      <c r="Q58" s="1"/>
    </row>
    <row r="59" spans="1:17" ht="52.9" customHeight="1" x14ac:dyDescent="0.25">
      <c r="A59" s="81"/>
      <c r="B59" s="85"/>
      <c r="C59" s="52" t="s">
        <v>89</v>
      </c>
      <c r="D59" s="124"/>
      <c r="E59" s="97">
        <v>0</v>
      </c>
      <c r="F59" s="96">
        <v>0</v>
      </c>
      <c r="G59" s="96">
        <f>G66</f>
        <v>0</v>
      </c>
      <c r="H59" s="96">
        <f>H66</f>
        <v>0</v>
      </c>
      <c r="I59" s="96">
        <f>I66</f>
        <v>0</v>
      </c>
      <c r="J59" s="96">
        <f>J66</f>
        <v>0</v>
      </c>
      <c r="K59" s="84">
        <f t="shared" si="14"/>
        <v>0</v>
      </c>
      <c r="L59" s="97">
        <v>0</v>
      </c>
      <c r="M59" s="96">
        <v>0</v>
      </c>
      <c r="N59" s="96">
        <f>N66</f>
        <v>0</v>
      </c>
      <c r="O59" s="96">
        <f>O66</f>
        <v>0</v>
      </c>
      <c r="P59" s="96">
        <f>P66</f>
        <v>0</v>
      </c>
      <c r="Q59" s="96">
        <f>Q66</f>
        <v>0</v>
      </c>
    </row>
    <row r="60" spans="1:17" ht="21.75" customHeight="1" x14ac:dyDescent="0.2">
      <c r="A60" s="12"/>
      <c r="B60" s="32"/>
      <c r="C60" s="24"/>
      <c r="D60" s="123"/>
      <c r="E60" s="9"/>
      <c r="F60" s="5"/>
      <c r="G60" s="5"/>
      <c r="H60" s="10"/>
      <c r="I60" s="10"/>
      <c r="J60" s="1"/>
      <c r="K60" s="84">
        <f t="shared" si="14"/>
        <v>0</v>
      </c>
      <c r="L60" s="9"/>
      <c r="M60" s="5"/>
      <c r="N60" s="5"/>
      <c r="O60" s="10"/>
      <c r="P60" s="10"/>
      <c r="Q60" s="1"/>
    </row>
    <row r="61" spans="1:17" ht="24" x14ac:dyDescent="0.25">
      <c r="A61" s="81"/>
      <c r="B61" s="85"/>
      <c r="C61" s="52" t="s">
        <v>100</v>
      </c>
      <c r="D61" s="124"/>
      <c r="E61" s="135">
        <v>47200</v>
      </c>
      <c r="F61" s="135">
        <v>47200</v>
      </c>
      <c r="G61" s="135">
        <f>G68</f>
        <v>0</v>
      </c>
      <c r="H61" s="135">
        <f>H68</f>
        <v>0</v>
      </c>
      <c r="I61" s="135">
        <f>I68</f>
        <v>0</v>
      </c>
      <c r="J61" s="135">
        <f>J68</f>
        <v>0</v>
      </c>
      <c r="K61" s="136">
        <f t="shared" si="14"/>
        <v>0</v>
      </c>
      <c r="L61" s="135">
        <v>47200</v>
      </c>
      <c r="M61" s="135">
        <f>M62+M63+M64+M65+M66</f>
        <v>20000</v>
      </c>
      <c r="N61" s="135">
        <f>N68</f>
        <v>0</v>
      </c>
      <c r="O61" s="135">
        <f>O68</f>
        <v>0</v>
      </c>
      <c r="P61" s="135">
        <f>P68</f>
        <v>0</v>
      </c>
      <c r="Q61" s="135">
        <f>Q68</f>
        <v>0</v>
      </c>
    </row>
    <row r="62" spans="1:17" ht="48" x14ac:dyDescent="0.2">
      <c r="A62" s="12">
        <v>832</v>
      </c>
      <c r="B62" s="35" t="s">
        <v>12</v>
      </c>
      <c r="C62" s="21" t="s">
        <v>86</v>
      </c>
      <c r="D62" s="123" t="s">
        <v>85</v>
      </c>
      <c r="E62" s="9">
        <f>F62+G62+H62+I62+J62</f>
        <v>13900</v>
      </c>
      <c r="F62" s="4">
        <v>13900</v>
      </c>
      <c r="G62" s="5"/>
      <c r="H62" s="10"/>
      <c r="I62" s="15"/>
      <c r="J62" s="1"/>
      <c r="K62" s="84">
        <f t="shared" si="14"/>
        <v>-13900</v>
      </c>
      <c r="L62" s="9">
        <f>M62+N62+O62+P62+Q62</f>
        <v>0</v>
      </c>
      <c r="M62" s="4"/>
      <c r="N62" s="5"/>
      <c r="O62" s="10"/>
      <c r="P62" s="15"/>
      <c r="Q62" s="1"/>
    </row>
    <row r="63" spans="1:17" ht="48" x14ac:dyDescent="0.2">
      <c r="A63" s="12">
        <v>832</v>
      </c>
      <c r="B63" s="35" t="s">
        <v>12</v>
      </c>
      <c r="C63" s="26" t="s">
        <v>87</v>
      </c>
      <c r="D63" s="123" t="s">
        <v>85</v>
      </c>
      <c r="E63" s="9">
        <f t="shared" ref="E63:E65" si="17">F63+G63+H63+I63+J63</f>
        <v>3600</v>
      </c>
      <c r="F63" s="4">
        <v>3600</v>
      </c>
      <c r="G63" s="5"/>
      <c r="H63" s="10"/>
      <c r="I63" s="15"/>
      <c r="J63" s="1"/>
      <c r="K63" s="84">
        <f t="shared" si="14"/>
        <v>-3600</v>
      </c>
      <c r="L63" s="9">
        <f t="shared" ref="L63:L66" si="18">M63+N63+O63+P63+Q63</f>
        <v>0</v>
      </c>
      <c r="M63" s="4"/>
      <c r="N63" s="5"/>
      <c r="O63" s="10"/>
      <c r="P63" s="15"/>
      <c r="Q63" s="1"/>
    </row>
    <row r="64" spans="1:17" ht="60" x14ac:dyDescent="0.2">
      <c r="A64" s="12">
        <v>832</v>
      </c>
      <c r="B64" s="35" t="s">
        <v>12</v>
      </c>
      <c r="C64" s="26" t="s">
        <v>101</v>
      </c>
      <c r="D64" s="123" t="s">
        <v>85</v>
      </c>
      <c r="E64" s="9">
        <f t="shared" si="17"/>
        <v>7800</v>
      </c>
      <c r="F64" s="4">
        <v>7800</v>
      </c>
      <c r="G64" s="5"/>
      <c r="H64" s="10"/>
      <c r="I64" s="15"/>
      <c r="J64" s="1"/>
      <c r="K64" s="84">
        <f t="shared" si="14"/>
        <v>-7800</v>
      </c>
      <c r="L64" s="9">
        <f t="shared" si="18"/>
        <v>0</v>
      </c>
      <c r="M64" s="4"/>
      <c r="N64" s="5"/>
      <c r="O64" s="10"/>
      <c r="P64" s="15"/>
      <c r="Q64" s="1"/>
    </row>
    <row r="65" spans="1:17" ht="48" x14ac:dyDescent="0.2">
      <c r="A65" s="16">
        <v>832</v>
      </c>
      <c r="B65" s="35" t="s">
        <v>12</v>
      </c>
      <c r="C65" s="26" t="s">
        <v>88</v>
      </c>
      <c r="D65" s="123" t="s">
        <v>85</v>
      </c>
      <c r="E65" s="9">
        <f t="shared" si="17"/>
        <v>1900</v>
      </c>
      <c r="F65" s="5">
        <v>1900</v>
      </c>
      <c r="G65" s="5"/>
      <c r="H65" s="19"/>
      <c r="I65" s="10"/>
      <c r="J65" s="1"/>
      <c r="K65" s="84">
        <f t="shared" si="14"/>
        <v>-1900</v>
      </c>
      <c r="L65" s="9">
        <f t="shared" si="18"/>
        <v>0</v>
      </c>
      <c r="M65" s="5"/>
      <c r="N65" s="5"/>
      <c r="O65" s="19"/>
      <c r="P65" s="10"/>
      <c r="Q65" s="1"/>
    </row>
    <row r="66" spans="1:17" ht="36" x14ac:dyDescent="0.2">
      <c r="A66" s="16">
        <v>898</v>
      </c>
      <c r="B66" s="35" t="s">
        <v>12</v>
      </c>
      <c r="C66" s="103" t="s">
        <v>90</v>
      </c>
      <c r="D66" s="12" t="s">
        <v>91</v>
      </c>
      <c r="E66" s="9">
        <f t="shared" si="15"/>
        <v>20000</v>
      </c>
      <c r="F66" s="22">
        <f>15000+5000</f>
        <v>20000</v>
      </c>
      <c r="G66" s="5"/>
      <c r="H66" s="36"/>
      <c r="I66" s="5"/>
      <c r="J66" s="1"/>
      <c r="K66" s="84">
        <f t="shared" si="14"/>
        <v>0</v>
      </c>
      <c r="L66" s="9">
        <f t="shared" si="18"/>
        <v>20000</v>
      </c>
      <c r="M66" s="4">
        <f>15000+5000</f>
        <v>20000</v>
      </c>
      <c r="N66" s="5"/>
      <c r="O66" s="36"/>
      <c r="P66" s="5"/>
      <c r="Q66" s="1"/>
    </row>
    <row r="67" spans="1:17" ht="18.600000000000001" customHeight="1" x14ac:dyDescent="0.25">
      <c r="A67" s="79"/>
      <c r="B67" s="70"/>
      <c r="C67" s="27" t="s">
        <v>22</v>
      </c>
      <c r="D67" s="70"/>
      <c r="E67" s="114">
        <f>E68+E71+E73+E76</f>
        <v>47947</v>
      </c>
      <c r="F67" s="23">
        <f>F68+F71+F73+F76</f>
        <v>46947</v>
      </c>
      <c r="G67" s="23">
        <f>G68+G71+G73+G76</f>
        <v>0</v>
      </c>
      <c r="H67" s="23">
        <f>H76</f>
        <v>1000</v>
      </c>
      <c r="I67" s="23">
        <f>I68+I73+I76+I84+I71</f>
        <v>0</v>
      </c>
      <c r="J67" s="23">
        <f>J68+J73+J76+J84+J71</f>
        <v>0</v>
      </c>
      <c r="K67" s="69">
        <f t="shared" si="14"/>
        <v>27483</v>
      </c>
      <c r="L67" s="114">
        <f>L68+L71+L73+L76</f>
        <v>75430</v>
      </c>
      <c r="M67" s="23">
        <f>M68+M71+M73+M76</f>
        <v>74430</v>
      </c>
      <c r="N67" s="23">
        <f>N68+N71+N73+N76</f>
        <v>0</v>
      </c>
      <c r="O67" s="23">
        <f>O76</f>
        <v>1000</v>
      </c>
      <c r="P67" s="23">
        <f>P68+P73+P76+P84+P71</f>
        <v>0</v>
      </c>
      <c r="Q67" s="23">
        <f>Q68+Q73+Q76+Q84+Q71</f>
        <v>0</v>
      </c>
    </row>
    <row r="68" spans="1:17" ht="27" customHeight="1" x14ac:dyDescent="0.25">
      <c r="A68" s="81"/>
      <c r="B68" s="81"/>
      <c r="C68" s="49" t="s">
        <v>23</v>
      </c>
      <c r="D68" s="73"/>
      <c r="E68" s="107">
        <f>E69+E70</f>
        <v>0</v>
      </c>
      <c r="F68" s="74">
        <f t="shared" ref="F68:J68" si="19">F69+F70</f>
        <v>0</v>
      </c>
      <c r="G68" s="74">
        <f t="shared" si="19"/>
        <v>0</v>
      </c>
      <c r="H68" s="74">
        <f t="shared" si="19"/>
        <v>0</v>
      </c>
      <c r="I68" s="74">
        <f t="shared" si="19"/>
        <v>0</v>
      </c>
      <c r="J68" s="74">
        <f t="shared" si="19"/>
        <v>0</v>
      </c>
      <c r="K68" s="84">
        <f t="shared" si="14"/>
        <v>0</v>
      </c>
      <c r="L68" s="107">
        <f>L69+L70</f>
        <v>0</v>
      </c>
      <c r="M68" s="74">
        <f t="shared" ref="M68:Q68" si="20">M69+M70</f>
        <v>0</v>
      </c>
      <c r="N68" s="74">
        <f t="shared" si="20"/>
        <v>0</v>
      </c>
      <c r="O68" s="74">
        <f t="shared" si="20"/>
        <v>0</v>
      </c>
      <c r="P68" s="74">
        <f t="shared" si="20"/>
        <v>0</v>
      </c>
      <c r="Q68" s="74">
        <f t="shared" si="20"/>
        <v>0</v>
      </c>
    </row>
    <row r="69" spans="1:17" ht="17.45" customHeight="1" x14ac:dyDescent="0.2">
      <c r="A69" s="12"/>
      <c r="B69" s="32"/>
      <c r="C69" s="24"/>
      <c r="D69" s="123"/>
      <c r="E69" s="9"/>
      <c r="F69" s="5"/>
      <c r="G69" s="5"/>
      <c r="H69" s="10"/>
      <c r="I69" s="10"/>
      <c r="J69" s="1"/>
      <c r="K69" s="84">
        <f t="shared" si="14"/>
        <v>0</v>
      </c>
      <c r="L69" s="9"/>
      <c r="M69" s="5"/>
      <c r="N69" s="5"/>
      <c r="O69" s="10"/>
      <c r="P69" s="10"/>
      <c r="Q69" s="1"/>
    </row>
    <row r="70" spans="1:17" x14ac:dyDescent="0.25">
      <c r="A70" s="12"/>
      <c r="B70" s="50"/>
      <c r="C70" s="24"/>
      <c r="D70" s="123"/>
      <c r="E70" s="9"/>
      <c r="F70" s="5"/>
      <c r="G70" s="5"/>
      <c r="H70" s="10"/>
      <c r="I70" s="10"/>
      <c r="J70" s="58"/>
      <c r="K70" s="84">
        <f t="shared" si="14"/>
        <v>0</v>
      </c>
      <c r="L70" s="9"/>
      <c r="M70" s="5"/>
      <c r="N70" s="5"/>
      <c r="O70" s="10"/>
      <c r="P70" s="10"/>
      <c r="Q70" s="58"/>
    </row>
    <row r="71" spans="1:17" ht="24" x14ac:dyDescent="0.25">
      <c r="A71" s="82"/>
      <c r="B71" s="81"/>
      <c r="C71" s="49" t="s">
        <v>24</v>
      </c>
      <c r="D71" s="73"/>
      <c r="E71" s="74">
        <f t="shared" ref="E71:Q71" si="21">SUM(E72:E72)</f>
        <v>0</v>
      </c>
      <c r="F71" s="74">
        <f t="shared" si="21"/>
        <v>0</v>
      </c>
      <c r="G71" s="74">
        <f t="shared" si="21"/>
        <v>0</v>
      </c>
      <c r="H71" s="74">
        <f t="shared" si="21"/>
        <v>0</v>
      </c>
      <c r="I71" s="74">
        <f t="shared" si="21"/>
        <v>0</v>
      </c>
      <c r="J71" s="74">
        <f t="shared" si="21"/>
        <v>0</v>
      </c>
      <c r="K71" s="84">
        <f t="shared" si="14"/>
        <v>0</v>
      </c>
      <c r="L71" s="74">
        <f t="shared" si="21"/>
        <v>0</v>
      </c>
      <c r="M71" s="74">
        <f t="shared" si="21"/>
        <v>0</v>
      </c>
      <c r="N71" s="74">
        <f t="shared" si="21"/>
        <v>0</v>
      </c>
      <c r="O71" s="74">
        <f t="shared" si="21"/>
        <v>0</v>
      </c>
      <c r="P71" s="74">
        <f t="shared" si="21"/>
        <v>0</v>
      </c>
      <c r="Q71" s="74">
        <f t="shared" si="21"/>
        <v>0</v>
      </c>
    </row>
    <row r="72" spans="1:17" ht="20.45" customHeight="1" x14ac:dyDescent="0.25">
      <c r="A72" s="12"/>
      <c r="B72" s="32"/>
      <c r="C72" s="25"/>
      <c r="D72" s="123"/>
      <c r="E72" s="83"/>
      <c r="F72" s="8"/>
      <c r="G72" s="8"/>
      <c r="H72" s="8"/>
      <c r="I72" s="8"/>
      <c r="J72" s="7"/>
      <c r="K72" s="84"/>
      <c r="L72" s="83"/>
      <c r="M72" s="8"/>
      <c r="N72" s="8"/>
      <c r="O72" s="8"/>
      <c r="P72" s="8"/>
      <c r="Q72" s="7"/>
    </row>
    <row r="73" spans="1:17" x14ac:dyDescent="0.25">
      <c r="A73" s="72"/>
      <c r="B73" s="72"/>
      <c r="C73" s="31" t="s">
        <v>11</v>
      </c>
      <c r="D73" s="72"/>
      <c r="E73" s="74">
        <f t="shared" ref="E73:J73" si="22">E74+E75</f>
        <v>0</v>
      </c>
      <c r="F73" s="74">
        <f t="shared" si="22"/>
        <v>0</v>
      </c>
      <c r="G73" s="74">
        <f t="shared" si="22"/>
        <v>0</v>
      </c>
      <c r="H73" s="74">
        <f t="shared" si="22"/>
        <v>0</v>
      </c>
      <c r="I73" s="74">
        <f t="shared" si="22"/>
        <v>0</v>
      </c>
      <c r="J73" s="74">
        <f t="shared" si="22"/>
        <v>0</v>
      </c>
      <c r="K73" s="84">
        <f t="shared" si="14"/>
        <v>0</v>
      </c>
      <c r="L73" s="74">
        <f t="shared" ref="L73:Q73" si="23">L74+L75</f>
        <v>0</v>
      </c>
      <c r="M73" s="74">
        <f t="shared" si="23"/>
        <v>0</v>
      </c>
      <c r="N73" s="74">
        <f t="shared" si="23"/>
        <v>0</v>
      </c>
      <c r="O73" s="74">
        <f t="shared" si="23"/>
        <v>0</v>
      </c>
      <c r="P73" s="74">
        <f t="shared" si="23"/>
        <v>0</v>
      </c>
      <c r="Q73" s="74">
        <f t="shared" si="23"/>
        <v>0</v>
      </c>
    </row>
    <row r="74" spans="1:17" x14ac:dyDescent="0.2">
      <c r="A74" s="12"/>
      <c r="B74" s="32"/>
      <c r="C74" s="26"/>
      <c r="D74" s="123"/>
      <c r="E74" s="9"/>
      <c r="F74" s="5"/>
      <c r="G74" s="5"/>
      <c r="H74" s="10"/>
      <c r="I74" s="10"/>
      <c r="J74" s="1"/>
      <c r="K74" s="84">
        <f t="shared" ref="K74:K88" si="24">L74-E74</f>
        <v>0</v>
      </c>
      <c r="L74" s="9"/>
      <c r="M74" s="5"/>
      <c r="N74" s="5"/>
      <c r="O74" s="10"/>
      <c r="P74" s="10"/>
      <c r="Q74" s="1"/>
    </row>
    <row r="75" spans="1:17" x14ac:dyDescent="0.2">
      <c r="A75" s="12"/>
      <c r="B75" s="32"/>
      <c r="C75" s="25"/>
      <c r="D75" s="123"/>
      <c r="E75" s="9"/>
      <c r="F75" s="5"/>
      <c r="G75" s="5"/>
      <c r="H75" s="10"/>
      <c r="I75" s="10"/>
      <c r="J75" s="1"/>
      <c r="K75" s="84">
        <f t="shared" si="24"/>
        <v>0</v>
      </c>
      <c r="L75" s="9"/>
      <c r="M75" s="5"/>
      <c r="N75" s="5"/>
      <c r="O75" s="10"/>
      <c r="P75" s="10"/>
      <c r="Q75" s="1"/>
    </row>
    <row r="76" spans="1:17" ht="60" x14ac:dyDescent="0.25">
      <c r="A76" s="34"/>
      <c r="B76" s="81"/>
      <c r="C76" s="34" t="s">
        <v>18</v>
      </c>
      <c r="D76" s="73"/>
      <c r="E76" s="74">
        <f>E77+E78+E79+E80+E82</f>
        <v>47947</v>
      </c>
      <c r="F76" s="74">
        <f t="shared" ref="F76:J76" si="25">SUM(F77:F82)</f>
        <v>46947</v>
      </c>
      <c r="G76" s="74">
        <f t="shared" si="25"/>
        <v>0</v>
      </c>
      <c r="H76" s="74">
        <f t="shared" si="25"/>
        <v>1000</v>
      </c>
      <c r="I76" s="74">
        <f t="shared" si="25"/>
        <v>0</v>
      </c>
      <c r="J76" s="74">
        <f t="shared" si="25"/>
        <v>0</v>
      </c>
      <c r="K76" s="132">
        <f t="shared" si="24"/>
        <v>27483</v>
      </c>
      <c r="L76" s="74">
        <f>L77+L78+L79+L80+L81+L82</f>
        <v>75430</v>
      </c>
      <c r="M76" s="74">
        <f>SUM(M77:M82)</f>
        <v>74430</v>
      </c>
      <c r="N76" s="74">
        <f t="shared" ref="N76:Q76" si="26">SUM(N77:N82)</f>
        <v>0</v>
      </c>
      <c r="O76" s="74">
        <f t="shared" si="26"/>
        <v>1000</v>
      </c>
      <c r="P76" s="74">
        <f t="shared" si="26"/>
        <v>0</v>
      </c>
      <c r="Q76" s="74">
        <f t="shared" si="26"/>
        <v>0</v>
      </c>
    </row>
    <row r="77" spans="1:17" ht="60" x14ac:dyDescent="0.2">
      <c r="A77" s="16">
        <v>603</v>
      </c>
      <c r="B77" s="35" t="s">
        <v>26</v>
      </c>
      <c r="C77" s="24" t="s">
        <v>27</v>
      </c>
      <c r="D77" s="16" t="s">
        <v>28</v>
      </c>
      <c r="E77" s="51">
        <f>F77+H77+I77+J77</f>
        <v>45947</v>
      </c>
      <c r="F77" s="104">
        <f>26645+18008-5000+6294</f>
        <v>45947</v>
      </c>
      <c r="G77" s="5"/>
      <c r="H77" s="10"/>
      <c r="I77" s="10"/>
      <c r="J77" s="59"/>
      <c r="K77" s="132">
        <f t="shared" si="24"/>
        <v>-11517</v>
      </c>
      <c r="L77" s="51">
        <f>M77+O77+P77+Q77</f>
        <v>34430</v>
      </c>
      <c r="M77" s="104">
        <f>26645+18008-5000+6294-11517</f>
        <v>34430</v>
      </c>
      <c r="N77" s="5"/>
      <c r="O77" s="10"/>
      <c r="P77" s="10"/>
      <c r="Q77" s="59"/>
    </row>
    <row r="78" spans="1:17" ht="60" x14ac:dyDescent="0.2">
      <c r="A78" s="16">
        <v>603</v>
      </c>
      <c r="B78" s="35" t="s">
        <v>26</v>
      </c>
      <c r="C78" s="103" t="s">
        <v>94</v>
      </c>
      <c r="D78" s="123" t="s">
        <v>28</v>
      </c>
      <c r="E78" s="51">
        <f t="shared" ref="E78:E82" si="27">F78+H78+I78+J78</f>
        <v>0</v>
      </c>
      <c r="F78" s="5"/>
      <c r="G78" s="5"/>
      <c r="H78" s="10"/>
      <c r="I78" s="10"/>
      <c r="J78" s="60"/>
      <c r="K78" s="132">
        <f t="shared" si="24"/>
        <v>0</v>
      </c>
      <c r="L78" s="51">
        <f t="shared" ref="L78:L82" si="28">M78+O78+P78+Q78</f>
        <v>0</v>
      </c>
      <c r="M78" s="5"/>
      <c r="N78" s="5"/>
      <c r="O78" s="10"/>
      <c r="P78" s="10"/>
      <c r="Q78" s="60"/>
    </row>
    <row r="79" spans="1:17" ht="108" x14ac:dyDescent="0.2">
      <c r="A79" s="16">
        <v>626</v>
      </c>
      <c r="B79" s="35" t="s">
        <v>26</v>
      </c>
      <c r="C79" s="7" t="s">
        <v>29</v>
      </c>
      <c r="D79" s="16" t="s">
        <v>28</v>
      </c>
      <c r="E79" s="51">
        <f t="shared" si="27"/>
        <v>0</v>
      </c>
      <c r="F79" s="17"/>
      <c r="G79" s="5"/>
      <c r="H79" s="10"/>
      <c r="I79" s="10"/>
      <c r="J79" s="59"/>
      <c r="K79" s="132">
        <f t="shared" si="24"/>
        <v>0</v>
      </c>
      <c r="L79" s="51">
        <f t="shared" si="28"/>
        <v>0</v>
      </c>
      <c r="M79" s="17"/>
      <c r="N79" s="5"/>
      <c r="O79" s="10"/>
      <c r="P79" s="10"/>
      <c r="Q79" s="59"/>
    </row>
    <row r="80" spans="1:17" ht="50.45" customHeight="1" x14ac:dyDescent="0.2">
      <c r="A80" s="2">
        <v>623</v>
      </c>
      <c r="B80" s="32" t="s">
        <v>26</v>
      </c>
      <c r="C80" s="102" t="s">
        <v>97</v>
      </c>
      <c r="D80" s="125" t="s">
        <v>20</v>
      </c>
      <c r="E80" s="51">
        <f t="shared" si="27"/>
        <v>2000</v>
      </c>
      <c r="F80" s="5">
        <v>1000</v>
      </c>
      <c r="G80" s="5"/>
      <c r="H80" s="10">
        <v>1000</v>
      </c>
      <c r="I80" s="10"/>
      <c r="J80" s="60"/>
      <c r="K80" s="132">
        <f t="shared" si="24"/>
        <v>0</v>
      </c>
      <c r="L80" s="51">
        <f t="shared" si="28"/>
        <v>2000</v>
      </c>
      <c r="M80" s="5">
        <v>1000</v>
      </c>
      <c r="N80" s="5"/>
      <c r="O80" s="10">
        <v>1000</v>
      </c>
      <c r="P80" s="10"/>
      <c r="Q80" s="60"/>
    </row>
    <row r="81" spans="1:17" ht="111.6" customHeight="1" x14ac:dyDescent="0.2">
      <c r="A81" s="2"/>
      <c r="B81" s="32" t="s">
        <v>26</v>
      </c>
      <c r="C81" s="133" t="s">
        <v>107</v>
      </c>
      <c r="D81" s="125" t="s">
        <v>108</v>
      </c>
      <c r="E81" s="51"/>
      <c r="F81" s="5"/>
      <c r="G81" s="5"/>
      <c r="H81" s="10"/>
      <c r="I81" s="10"/>
      <c r="J81" s="60"/>
      <c r="K81" s="132">
        <f t="shared" si="24"/>
        <v>39000</v>
      </c>
      <c r="L81" s="51">
        <f t="shared" si="28"/>
        <v>39000</v>
      </c>
      <c r="M81" s="5">
        <v>39000</v>
      </c>
      <c r="N81" s="5"/>
      <c r="O81" s="10"/>
      <c r="P81" s="10"/>
      <c r="Q81" s="60"/>
    </row>
    <row r="82" spans="1:17" s="78" customFormat="1" ht="44.25" x14ac:dyDescent="0.2">
      <c r="A82" s="2">
        <v>622</v>
      </c>
      <c r="B82" s="32" t="s">
        <v>25</v>
      </c>
      <c r="C82" s="48" t="s">
        <v>95</v>
      </c>
      <c r="D82" s="125" t="s">
        <v>13</v>
      </c>
      <c r="E82" s="51">
        <f t="shared" si="27"/>
        <v>0</v>
      </c>
      <c r="F82" s="4"/>
      <c r="G82" s="5"/>
      <c r="H82" s="36">
        <f>1521-1521</f>
        <v>0</v>
      </c>
      <c r="I82" s="10"/>
      <c r="J82" s="59"/>
      <c r="K82" s="132">
        <f t="shared" si="24"/>
        <v>0</v>
      </c>
      <c r="L82" s="51">
        <f t="shared" si="28"/>
        <v>0</v>
      </c>
      <c r="M82" s="4"/>
      <c r="N82" s="5"/>
      <c r="O82" s="36">
        <f>1521-1521</f>
        <v>0</v>
      </c>
      <c r="P82" s="10"/>
      <c r="Q82" s="59"/>
    </row>
    <row r="83" spans="1:17" s="78" customFormat="1" ht="36" x14ac:dyDescent="0.25">
      <c r="A83" s="79"/>
      <c r="B83" s="70"/>
      <c r="C83" s="27" t="s">
        <v>30</v>
      </c>
      <c r="D83" s="70"/>
      <c r="E83" s="23">
        <f t="shared" ref="E83:Q83" si="29">E84</f>
        <v>26854</v>
      </c>
      <c r="F83" s="23">
        <f t="shared" si="29"/>
        <v>0</v>
      </c>
      <c r="G83" s="23">
        <f t="shared" si="29"/>
        <v>26854</v>
      </c>
      <c r="H83" s="23">
        <f t="shared" si="29"/>
        <v>0</v>
      </c>
      <c r="I83" s="23">
        <f t="shared" si="29"/>
        <v>0</v>
      </c>
      <c r="J83" s="23">
        <f t="shared" si="29"/>
        <v>0</v>
      </c>
      <c r="K83" s="132">
        <f t="shared" si="24"/>
        <v>0</v>
      </c>
      <c r="L83" s="23">
        <f t="shared" si="29"/>
        <v>26854</v>
      </c>
      <c r="M83" s="23">
        <f t="shared" si="29"/>
        <v>0</v>
      </c>
      <c r="N83" s="23">
        <f t="shared" si="29"/>
        <v>26854</v>
      </c>
      <c r="O83" s="23">
        <f t="shared" si="29"/>
        <v>0</v>
      </c>
      <c r="P83" s="23">
        <f t="shared" si="29"/>
        <v>0</v>
      </c>
      <c r="Q83" s="23">
        <f t="shared" si="29"/>
        <v>0</v>
      </c>
    </row>
    <row r="84" spans="1:17" s="78" customFormat="1" ht="24" x14ac:dyDescent="0.25">
      <c r="A84" s="81"/>
      <c r="B84" s="85"/>
      <c r="C84" s="52" t="s">
        <v>31</v>
      </c>
      <c r="D84" s="126"/>
      <c r="E84" s="11">
        <f t="shared" ref="E84:Q84" si="30">SUM(E85)</f>
        <v>26854</v>
      </c>
      <c r="F84" s="11">
        <f t="shared" si="30"/>
        <v>0</v>
      </c>
      <c r="G84" s="9">
        <f t="shared" si="30"/>
        <v>26854</v>
      </c>
      <c r="H84" s="11">
        <f t="shared" si="30"/>
        <v>0</v>
      </c>
      <c r="I84" s="11">
        <f t="shared" si="30"/>
        <v>0</v>
      </c>
      <c r="J84" s="11">
        <f t="shared" si="30"/>
        <v>0</v>
      </c>
      <c r="K84" s="132">
        <f t="shared" si="24"/>
        <v>0</v>
      </c>
      <c r="L84" s="11">
        <f t="shared" si="30"/>
        <v>26854</v>
      </c>
      <c r="M84" s="11">
        <f t="shared" si="30"/>
        <v>0</v>
      </c>
      <c r="N84" s="9">
        <f t="shared" si="30"/>
        <v>26854</v>
      </c>
      <c r="O84" s="11">
        <f t="shared" si="30"/>
        <v>0</v>
      </c>
      <c r="P84" s="11">
        <f t="shared" si="30"/>
        <v>0</v>
      </c>
      <c r="Q84" s="11">
        <f t="shared" si="30"/>
        <v>0</v>
      </c>
    </row>
    <row r="85" spans="1:17" s="78" customFormat="1" ht="36" x14ac:dyDescent="0.25">
      <c r="A85" s="67">
        <v>738</v>
      </c>
      <c r="B85" s="67" t="s">
        <v>32</v>
      </c>
      <c r="C85" s="7" t="s">
        <v>33</v>
      </c>
      <c r="D85" s="127" t="s">
        <v>17</v>
      </c>
      <c r="E85" s="83">
        <f>SUM(F85:I85)</f>
        <v>26854</v>
      </c>
      <c r="F85" s="18"/>
      <c r="G85" s="8">
        <v>26854</v>
      </c>
      <c r="H85" s="8"/>
      <c r="I85" s="8"/>
      <c r="J85" s="84"/>
      <c r="K85" s="132">
        <f t="shared" si="24"/>
        <v>0</v>
      </c>
      <c r="L85" s="83">
        <f>SUM(M85:P85)</f>
        <v>26854</v>
      </c>
      <c r="M85" s="18"/>
      <c r="N85" s="8">
        <v>26854</v>
      </c>
      <c r="O85" s="8"/>
      <c r="P85" s="8"/>
      <c r="Q85" s="84"/>
    </row>
    <row r="86" spans="1:17" ht="15" customHeight="1" x14ac:dyDescent="0.25">
      <c r="A86" s="27"/>
      <c r="B86" s="53"/>
      <c r="C86" s="27" t="s">
        <v>34</v>
      </c>
      <c r="D86" s="53"/>
      <c r="E86" s="23">
        <f t="shared" ref="E86:Q87" si="31">E87</f>
        <v>0</v>
      </c>
      <c r="F86" s="23">
        <f t="shared" si="31"/>
        <v>0</v>
      </c>
      <c r="G86" s="23">
        <f t="shared" si="31"/>
        <v>0</v>
      </c>
      <c r="H86" s="23">
        <f t="shared" si="31"/>
        <v>0</v>
      </c>
      <c r="I86" s="23">
        <f t="shared" si="31"/>
        <v>0</v>
      </c>
      <c r="J86" s="23">
        <f t="shared" si="31"/>
        <v>0</v>
      </c>
      <c r="K86" s="132">
        <f t="shared" si="24"/>
        <v>0</v>
      </c>
      <c r="L86" s="23">
        <f t="shared" si="31"/>
        <v>0</v>
      </c>
      <c r="M86" s="23">
        <f t="shared" si="31"/>
        <v>0</v>
      </c>
      <c r="N86" s="23">
        <f t="shared" si="31"/>
        <v>0</v>
      </c>
      <c r="O86" s="23">
        <f t="shared" si="31"/>
        <v>0</v>
      </c>
      <c r="P86" s="23">
        <f t="shared" si="31"/>
        <v>0</v>
      </c>
      <c r="Q86" s="23">
        <f t="shared" si="31"/>
        <v>0</v>
      </c>
    </row>
    <row r="87" spans="1:17" ht="24" x14ac:dyDescent="0.2">
      <c r="A87" s="85"/>
      <c r="B87" s="85"/>
      <c r="C87" s="52" t="s">
        <v>35</v>
      </c>
      <c r="D87" s="126"/>
      <c r="E87" s="29">
        <f t="shared" si="31"/>
        <v>0</v>
      </c>
      <c r="F87" s="29">
        <f t="shared" si="31"/>
        <v>0</v>
      </c>
      <c r="G87" s="29">
        <f t="shared" si="31"/>
        <v>0</v>
      </c>
      <c r="H87" s="29">
        <f t="shared" si="31"/>
        <v>0</v>
      </c>
      <c r="I87" s="29">
        <f t="shared" si="31"/>
        <v>0</v>
      </c>
      <c r="J87" s="29">
        <f t="shared" si="31"/>
        <v>0</v>
      </c>
      <c r="K87" s="132">
        <f t="shared" si="24"/>
        <v>0</v>
      </c>
      <c r="L87" s="29">
        <f t="shared" si="31"/>
        <v>0</v>
      </c>
      <c r="M87" s="29">
        <f t="shared" si="31"/>
        <v>0</v>
      </c>
      <c r="N87" s="29">
        <f t="shared" si="31"/>
        <v>0</v>
      </c>
      <c r="O87" s="29">
        <f t="shared" si="31"/>
        <v>0</v>
      </c>
      <c r="P87" s="29">
        <f t="shared" si="31"/>
        <v>0</v>
      </c>
      <c r="Q87" s="29">
        <f t="shared" si="31"/>
        <v>0</v>
      </c>
    </row>
    <row r="88" spans="1:17" ht="10.5" customHeight="1" x14ac:dyDescent="0.25">
      <c r="A88" s="67"/>
      <c r="B88" s="67"/>
      <c r="C88" s="7"/>
      <c r="D88" s="128"/>
      <c r="E88" s="88"/>
      <c r="F88" s="7"/>
      <c r="G88" s="7"/>
      <c r="H88" s="7"/>
      <c r="I88" s="7"/>
      <c r="J88" s="7"/>
      <c r="K88" s="132">
        <f t="shared" si="24"/>
        <v>0</v>
      </c>
      <c r="L88" s="88"/>
      <c r="M88" s="7"/>
      <c r="N88" s="7"/>
      <c r="O88" s="7"/>
      <c r="P88" s="7"/>
      <c r="Q88" s="7"/>
    </row>
    <row r="89" spans="1:17" ht="10.5" customHeight="1" x14ac:dyDescent="0.25">
      <c r="A89" s="89"/>
      <c r="B89" s="90"/>
      <c r="C89" s="30"/>
      <c r="D89" s="91"/>
      <c r="E89" s="30"/>
      <c r="F89" s="30"/>
      <c r="G89" s="30"/>
      <c r="H89" s="30"/>
      <c r="I89" s="30"/>
      <c r="J89" s="30"/>
      <c r="K89" s="137"/>
    </row>
    <row r="90" spans="1:17" x14ac:dyDescent="0.25">
      <c r="A90" s="89"/>
      <c r="B90" s="90"/>
      <c r="C90" s="30"/>
      <c r="D90" s="91"/>
      <c r="E90" s="30"/>
      <c r="F90" s="30"/>
      <c r="G90" s="30"/>
      <c r="H90" s="30"/>
      <c r="I90" s="30"/>
      <c r="J90" s="30"/>
    </row>
    <row r="91" spans="1:17" ht="17.25" customHeight="1" x14ac:dyDescent="0.25">
      <c r="C91" s="61" t="s">
        <v>36</v>
      </c>
      <c r="E91" s="174"/>
      <c r="F91" s="174"/>
      <c r="G91" s="174"/>
      <c r="H91" s="174"/>
      <c r="I91" s="174"/>
    </row>
    <row r="92" spans="1:17" ht="12" customHeight="1" x14ac:dyDescent="0.25">
      <c r="A92" s="174" t="s">
        <v>79</v>
      </c>
      <c r="B92" s="174"/>
      <c r="C92" s="173" t="s">
        <v>80</v>
      </c>
      <c r="D92" s="173"/>
      <c r="E92" s="173"/>
      <c r="F92" s="173"/>
      <c r="G92" s="173"/>
      <c r="H92" s="173"/>
      <c r="I92" s="173"/>
    </row>
    <row r="93" spans="1:17" ht="12" customHeight="1" x14ac:dyDescent="0.25">
      <c r="D93" s="173" t="s">
        <v>111</v>
      </c>
      <c r="E93" s="173"/>
      <c r="F93" s="173"/>
      <c r="G93" s="173"/>
      <c r="H93" s="173"/>
      <c r="I93" s="173"/>
      <c r="L93" s="173" t="s">
        <v>81</v>
      </c>
      <c r="M93" s="173"/>
      <c r="N93" s="173"/>
      <c r="O93" s="173"/>
      <c r="P93" s="173"/>
      <c r="Q93" s="173"/>
    </row>
    <row r="94" spans="1:17" ht="12" customHeight="1" x14ac:dyDescent="0.25">
      <c r="D94" s="174" t="s">
        <v>112</v>
      </c>
      <c r="E94" s="174"/>
      <c r="F94" s="174"/>
      <c r="G94" s="174"/>
      <c r="H94" s="174"/>
      <c r="I94" s="174"/>
      <c r="L94" s="173" t="s">
        <v>102</v>
      </c>
      <c r="M94" s="173"/>
      <c r="N94" s="173"/>
      <c r="O94" s="173"/>
      <c r="P94" s="173"/>
      <c r="Q94" s="173"/>
    </row>
    <row r="95" spans="1:17" x14ac:dyDescent="0.25">
      <c r="C95" s="118"/>
    </row>
    <row r="96" spans="1:17" x14ac:dyDescent="0.25">
      <c r="E96" s="173"/>
      <c r="F96" s="173"/>
      <c r="G96" s="173"/>
      <c r="H96" s="173"/>
      <c r="I96" s="173"/>
    </row>
    <row r="97" spans="5:9" x14ac:dyDescent="0.25">
      <c r="E97" s="173"/>
      <c r="F97" s="173"/>
      <c r="G97" s="173"/>
      <c r="H97" s="173"/>
      <c r="I97" s="173"/>
    </row>
    <row r="98" spans="5:9" x14ac:dyDescent="0.25">
      <c r="E98" s="173"/>
      <c r="F98" s="173"/>
      <c r="G98" s="173"/>
      <c r="H98" s="173"/>
      <c r="I98" s="173"/>
    </row>
  </sheetData>
  <mergeCells count="34">
    <mergeCell ref="A4:I4"/>
    <mergeCell ref="A5:A7"/>
    <mergeCell ref="B5:B7"/>
    <mergeCell ref="C5:C7"/>
    <mergeCell ref="D5:D7"/>
    <mergeCell ref="A92:B92"/>
    <mergeCell ref="F92:I92"/>
    <mergeCell ref="E96:I96"/>
    <mergeCell ref="E97:I97"/>
    <mergeCell ref="A1:Q1"/>
    <mergeCell ref="A2:S2"/>
    <mergeCell ref="A3:S3"/>
    <mergeCell ref="K5:K7"/>
    <mergeCell ref="E5:E7"/>
    <mergeCell ref="F5:J5"/>
    <mergeCell ref="F6:F7"/>
    <mergeCell ref="G6:G7"/>
    <mergeCell ref="H6:H7"/>
    <mergeCell ref="I6:I7"/>
    <mergeCell ref="J6:J7"/>
    <mergeCell ref="L5:L7"/>
    <mergeCell ref="E98:I98"/>
    <mergeCell ref="M5:Q5"/>
    <mergeCell ref="M6:M7"/>
    <mergeCell ref="N6:N7"/>
    <mergeCell ref="O6:O7"/>
    <mergeCell ref="P6:P7"/>
    <mergeCell ref="Q6:Q7"/>
    <mergeCell ref="E91:I91"/>
    <mergeCell ref="L94:Q94"/>
    <mergeCell ref="L93:Q93"/>
    <mergeCell ref="D94:I94"/>
    <mergeCell ref="D93:I93"/>
    <mergeCell ref="C92:E9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topLeftCell="D79" workbookViewId="0">
      <selection activeCell="P87" sqref="P87:Q89"/>
    </sheetView>
  </sheetViews>
  <sheetFormatPr defaultRowHeight="12" x14ac:dyDescent="0.25"/>
  <cols>
    <col min="1" max="1" width="4.28515625" style="61" customWidth="1"/>
    <col min="2" max="2" width="4.5703125" style="62" customWidth="1"/>
    <col min="3" max="3" width="80.140625" style="61" customWidth="1"/>
    <col min="4" max="4" width="5.7109375" style="120" customWidth="1"/>
    <col min="5" max="5" width="8.140625" style="61" customWidth="1"/>
    <col min="6" max="6" width="7.7109375" style="61" customWidth="1"/>
    <col min="7" max="7" width="6" style="61" customWidth="1"/>
    <col min="8" max="8" width="5.85546875" style="78" customWidth="1"/>
    <col min="9" max="9" width="6.28515625" style="61" customWidth="1"/>
    <col min="10" max="10" width="8.5703125" style="65" customWidth="1"/>
    <col min="11" max="11" width="9.140625" style="65"/>
    <col min="12" max="12" width="7.7109375" style="61" customWidth="1"/>
    <col min="13" max="13" width="6.7109375" style="61" customWidth="1"/>
    <col min="14" max="14" width="6.5703125" style="61" customWidth="1"/>
    <col min="15" max="15" width="6" style="61" customWidth="1"/>
    <col min="16" max="16" width="7.28515625" style="61" customWidth="1"/>
    <col min="17" max="17" width="6.5703125" style="61" customWidth="1"/>
    <col min="18" max="234" width="9.140625" style="61"/>
    <col min="235" max="235" width="2.85546875" style="61" customWidth="1"/>
    <col min="236" max="236" width="3.5703125" style="61" customWidth="1"/>
    <col min="237" max="237" width="20.140625" style="61" customWidth="1"/>
    <col min="238" max="238" width="2.85546875" style="61" customWidth="1"/>
    <col min="239" max="239" width="8" style="61" customWidth="1"/>
    <col min="240" max="240" width="7.42578125" style="61" customWidth="1"/>
    <col min="241" max="241" width="6" style="61" bestFit="1" customWidth="1"/>
    <col min="242" max="242" width="6.28515625" style="61" customWidth="1"/>
    <col min="243" max="243" width="6" style="61" customWidth="1"/>
    <col min="244" max="244" width="8.28515625" style="61" customWidth="1"/>
    <col min="245" max="245" width="5.28515625" style="61" customWidth="1"/>
    <col min="246" max="246" width="8.140625" style="61" customWidth="1"/>
    <col min="247" max="247" width="6" style="61" customWidth="1"/>
    <col min="248" max="248" width="4" style="61" customWidth="1"/>
    <col min="249" max="249" width="9.140625" style="61" customWidth="1"/>
    <col min="250" max="250" width="7" style="61" customWidth="1"/>
    <col min="251" max="251" width="6" style="61" customWidth="1"/>
    <col min="252" max="252" width="6.28515625" style="61" customWidth="1"/>
    <col min="253" max="253" width="5.85546875" style="61" customWidth="1"/>
    <col min="254" max="254" width="7.85546875" style="61" customWidth="1"/>
    <col min="255" max="255" width="5.7109375" style="61" customWidth="1"/>
    <col min="256" max="257" width="6.7109375" style="61" customWidth="1"/>
    <col min="258" max="490" width="9.140625" style="61"/>
    <col min="491" max="491" width="2.85546875" style="61" customWidth="1"/>
    <col min="492" max="492" width="3.5703125" style="61" customWidth="1"/>
    <col min="493" max="493" width="20.140625" style="61" customWidth="1"/>
    <col min="494" max="494" width="2.85546875" style="61" customWidth="1"/>
    <col min="495" max="495" width="8" style="61" customWidth="1"/>
    <col min="496" max="496" width="7.42578125" style="61" customWidth="1"/>
    <col min="497" max="497" width="6" style="61" bestFit="1" customWidth="1"/>
    <col min="498" max="498" width="6.28515625" style="61" customWidth="1"/>
    <col min="499" max="499" width="6" style="61" customWidth="1"/>
    <col min="500" max="500" width="8.28515625" style="61" customWidth="1"/>
    <col min="501" max="501" width="5.28515625" style="61" customWidth="1"/>
    <col min="502" max="502" width="8.140625" style="61" customWidth="1"/>
    <col min="503" max="503" width="6" style="61" customWidth="1"/>
    <col min="504" max="504" width="4" style="61" customWidth="1"/>
    <col min="505" max="505" width="9.140625" style="61" customWidth="1"/>
    <col min="506" max="506" width="7" style="61" customWidth="1"/>
    <col min="507" max="507" width="6" style="61" customWidth="1"/>
    <col min="508" max="508" width="6.28515625" style="61" customWidth="1"/>
    <col min="509" max="509" width="5.85546875" style="61" customWidth="1"/>
    <col min="510" max="510" width="7.85546875" style="61" customWidth="1"/>
    <col min="511" max="511" width="5.7109375" style="61" customWidth="1"/>
    <col min="512" max="513" width="6.7109375" style="61" customWidth="1"/>
    <col min="514" max="746" width="9.140625" style="61"/>
    <col min="747" max="747" width="2.85546875" style="61" customWidth="1"/>
    <col min="748" max="748" width="3.5703125" style="61" customWidth="1"/>
    <col min="749" max="749" width="20.140625" style="61" customWidth="1"/>
    <col min="750" max="750" width="2.85546875" style="61" customWidth="1"/>
    <col min="751" max="751" width="8" style="61" customWidth="1"/>
    <col min="752" max="752" width="7.42578125" style="61" customWidth="1"/>
    <col min="753" max="753" width="6" style="61" bestFit="1" customWidth="1"/>
    <col min="754" max="754" width="6.28515625" style="61" customWidth="1"/>
    <col min="755" max="755" width="6" style="61" customWidth="1"/>
    <col min="756" max="756" width="8.28515625" style="61" customWidth="1"/>
    <col min="757" max="757" width="5.28515625" style="61" customWidth="1"/>
    <col min="758" max="758" width="8.140625" style="61" customWidth="1"/>
    <col min="759" max="759" width="6" style="61" customWidth="1"/>
    <col min="760" max="760" width="4" style="61" customWidth="1"/>
    <col min="761" max="761" width="9.140625" style="61" customWidth="1"/>
    <col min="762" max="762" width="7" style="61" customWidth="1"/>
    <col min="763" max="763" width="6" style="61" customWidth="1"/>
    <col min="764" max="764" width="6.28515625" style="61" customWidth="1"/>
    <col min="765" max="765" width="5.85546875" style="61" customWidth="1"/>
    <col min="766" max="766" width="7.85546875" style="61" customWidth="1"/>
    <col min="767" max="767" width="5.7109375" style="61" customWidth="1"/>
    <col min="768" max="769" width="6.7109375" style="61" customWidth="1"/>
    <col min="770" max="1002" width="9.140625" style="61"/>
    <col min="1003" max="1003" width="2.85546875" style="61" customWidth="1"/>
    <col min="1004" max="1004" width="3.5703125" style="61" customWidth="1"/>
    <col min="1005" max="1005" width="20.140625" style="61" customWidth="1"/>
    <col min="1006" max="1006" width="2.85546875" style="61" customWidth="1"/>
    <col min="1007" max="1007" width="8" style="61" customWidth="1"/>
    <col min="1008" max="1008" width="7.42578125" style="61" customWidth="1"/>
    <col min="1009" max="1009" width="6" style="61" bestFit="1" customWidth="1"/>
    <col min="1010" max="1010" width="6.28515625" style="61" customWidth="1"/>
    <col min="1011" max="1011" width="6" style="61" customWidth="1"/>
    <col min="1012" max="1012" width="8.28515625" style="61" customWidth="1"/>
    <col min="1013" max="1013" width="5.28515625" style="61" customWidth="1"/>
    <col min="1014" max="1014" width="8.140625" style="61" customWidth="1"/>
    <col min="1015" max="1015" width="6" style="61" customWidth="1"/>
    <col min="1016" max="1016" width="4" style="61" customWidth="1"/>
    <col min="1017" max="1017" width="9.140625" style="61" customWidth="1"/>
    <col min="1018" max="1018" width="7" style="61" customWidth="1"/>
    <col min="1019" max="1019" width="6" style="61" customWidth="1"/>
    <col min="1020" max="1020" width="6.28515625" style="61" customWidth="1"/>
    <col min="1021" max="1021" width="5.85546875" style="61" customWidth="1"/>
    <col min="1022" max="1022" width="7.85546875" style="61" customWidth="1"/>
    <col min="1023" max="1023" width="5.7109375" style="61" customWidth="1"/>
    <col min="1024" max="1025" width="6.7109375" style="61" customWidth="1"/>
    <col min="1026" max="1258" width="9.140625" style="61"/>
    <col min="1259" max="1259" width="2.85546875" style="61" customWidth="1"/>
    <col min="1260" max="1260" width="3.5703125" style="61" customWidth="1"/>
    <col min="1261" max="1261" width="20.140625" style="61" customWidth="1"/>
    <col min="1262" max="1262" width="2.85546875" style="61" customWidth="1"/>
    <col min="1263" max="1263" width="8" style="61" customWidth="1"/>
    <col min="1264" max="1264" width="7.42578125" style="61" customWidth="1"/>
    <col min="1265" max="1265" width="6" style="61" bestFit="1" customWidth="1"/>
    <col min="1266" max="1266" width="6.28515625" style="61" customWidth="1"/>
    <col min="1267" max="1267" width="6" style="61" customWidth="1"/>
    <col min="1268" max="1268" width="8.28515625" style="61" customWidth="1"/>
    <col min="1269" max="1269" width="5.28515625" style="61" customWidth="1"/>
    <col min="1270" max="1270" width="8.140625" style="61" customWidth="1"/>
    <col min="1271" max="1271" width="6" style="61" customWidth="1"/>
    <col min="1272" max="1272" width="4" style="61" customWidth="1"/>
    <col min="1273" max="1273" width="9.140625" style="61" customWidth="1"/>
    <col min="1274" max="1274" width="7" style="61" customWidth="1"/>
    <col min="1275" max="1275" width="6" style="61" customWidth="1"/>
    <col min="1276" max="1276" width="6.28515625" style="61" customWidth="1"/>
    <col min="1277" max="1277" width="5.85546875" style="61" customWidth="1"/>
    <col min="1278" max="1278" width="7.85546875" style="61" customWidth="1"/>
    <col min="1279" max="1279" width="5.7109375" style="61" customWidth="1"/>
    <col min="1280" max="1281" width="6.7109375" style="61" customWidth="1"/>
    <col min="1282" max="1514" width="9.140625" style="61"/>
    <col min="1515" max="1515" width="2.85546875" style="61" customWidth="1"/>
    <col min="1516" max="1516" width="3.5703125" style="61" customWidth="1"/>
    <col min="1517" max="1517" width="20.140625" style="61" customWidth="1"/>
    <col min="1518" max="1518" width="2.85546875" style="61" customWidth="1"/>
    <col min="1519" max="1519" width="8" style="61" customWidth="1"/>
    <col min="1520" max="1520" width="7.42578125" style="61" customWidth="1"/>
    <col min="1521" max="1521" width="6" style="61" bestFit="1" customWidth="1"/>
    <col min="1522" max="1522" width="6.28515625" style="61" customWidth="1"/>
    <col min="1523" max="1523" width="6" style="61" customWidth="1"/>
    <col min="1524" max="1524" width="8.28515625" style="61" customWidth="1"/>
    <col min="1525" max="1525" width="5.28515625" style="61" customWidth="1"/>
    <col min="1526" max="1526" width="8.140625" style="61" customWidth="1"/>
    <col min="1527" max="1527" width="6" style="61" customWidth="1"/>
    <col min="1528" max="1528" width="4" style="61" customWidth="1"/>
    <col min="1529" max="1529" width="9.140625" style="61" customWidth="1"/>
    <col min="1530" max="1530" width="7" style="61" customWidth="1"/>
    <col min="1531" max="1531" width="6" style="61" customWidth="1"/>
    <col min="1532" max="1532" width="6.28515625" style="61" customWidth="1"/>
    <col min="1533" max="1533" width="5.85546875" style="61" customWidth="1"/>
    <col min="1534" max="1534" width="7.85546875" style="61" customWidth="1"/>
    <col min="1535" max="1535" width="5.7109375" style="61" customWidth="1"/>
    <col min="1536" max="1537" width="6.7109375" style="61" customWidth="1"/>
    <col min="1538" max="1770" width="9.140625" style="61"/>
    <col min="1771" max="1771" width="2.85546875" style="61" customWidth="1"/>
    <col min="1772" max="1772" width="3.5703125" style="61" customWidth="1"/>
    <col min="1773" max="1773" width="20.140625" style="61" customWidth="1"/>
    <col min="1774" max="1774" width="2.85546875" style="61" customWidth="1"/>
    <col min="1775" max="1775" width="8" style="61" customWidth="1"/>
    <col min="1776" max="1776" width="7.42578125" style="61" customWidth="1"/>
    <col min="1777" max="1777" width="6" style="61" bestFit="1" customWidth="1"/>
    <col min="1778" max="1778" width="6.28515625" style="61" customWidth="1"/>
    <col min="1779" max="1779" width="6" style="61" customWidth="1"/>
    <col min="1780" max="1780" width="8.28515625" style="61" customWidth="1"/>
    <col min="1781" max="1781" width="5.28515625" style="61" customWidth="1"/>
    <col min="1782" max="1782" width="8.140625" style="61" customWidth="1"/>
    <col min="1783" max="1783" width="6" style="61" customWidth="1"/>
    <col min="1784" max="1784" width="4" style="61" customWidth="1"/>
    <col min="1785" max="1785" width="9.140625" style="61" customWidth="1"/>
    <col min="1786" max="1786" width="7" style="61" customWidth="1"/>
    <col min="1787" max="1787" width="6" style="61" customWidth="1"/>
    <col min="1788" max="1788" width="6.28515625" style="61" customWidth="1"/>
    <col min="1789" max="1789" width="5.85546875" style="61" customWidth="1"/>
    <col min="1790" max="1790" width="7.85546875" style="61" customWidth="1"/>
    <col min="1791" max="1791" width="5.7109375" style="61" customWidth="1"/>
    <col min="1792" max="1793" width="6.7109375" style="61" customWidth="1"/>
    <col min="1794" max="2026" width="9.140625" style="61"/>
    <col min="2027" max="2027" width="2.85546875" style="61" customWidth="1"/>
    <col min="2028" max="2028" width="3.5703125" style="61" customWidth="1"/>
    <col min="2029" max="2029" width="20.140625" style="61" customWidth="1"/>
    <col min="2030" max="2030" width="2.85546875" style="61" customWidth="1"/>
    <col min="2031" max="2031" width="8" style="61" customWidth="1"/>
    <col min="2032" max="2032" width="7.42578125" style="61" customWidth="1"/>
    <col min="2033" max="2033" width="6" style="61" bestFit="1" customWidth="1"/>
    <col min="2034" max="2034" width="6.28515625" style="61" customWidth="1"/>
    <col min="2035" max="2035" width="6" style="61" customWidth="1"/>
    <col min="2036" max="2036" width="8.28515625" style="61" customWidth="1"/>
    <col min="2037" max="2037" width="5.28515625" style="61" customWidth="1"/>
    <col min="2038" max="2038" width="8.140625" style="61" customWidth="1"/>
    <col min="2039" max="2039" width="6" style="61" customWidth="1"/>
    <col min="2040" max="2040" width="4" style="61" customWidth="1"/>
    <col min="2041" max="2041" width="9.140625" style="61" customWidth="1"/>
    <col min="2042" max="2042" width="7" style="61" customWidth="1"/>
    <col min="2043" max="2043" width="6" style="61" customWidth="1"/>
    <col min="2044" max="2044" width="6.28515625" style="61" customWidth="1"/>
    <col min="2045" max="2045" width="5.85546875" style="61" customWidth="1"/>
    <col min="2046" max="2046" width="7.85546875" style="61" customWidth="1"/>
    <col min="2047" max="2047" width="5.7109375" style="61" customWidth="1"/>
    <col min="2048" max="2049" width="6.7109375" style="61" customWidth="1"/>
    <col min="2050" max="2282" width="9.140625" style="61"/>
    <col min="2283" max="2283" width="2.85546875" style="61" customWidth="1"/>
    <col min="2284" max="2284" width="3.5703125" style="61" customWidth="1"/>
    <col min="2285" max="2285" width="20.140625" style="61" customWidth="1"/>
    <col min="2286" max="2286" width="2.85546875" style="61" customWidth="1"/>
    <col min="2287" max="2287" width="8" style="61" customWidth="1"/>
    <col min="2288" max="2288" width="7.42578125" style="61" customWidth="1"/>
    <col min="2289" max="2289" width="6" style="61" bestFit="1" customWidth="1"/>
    <col min="2290" max="2290" width="6.28515625" style="61" customWidth="1"/>
    <col min="2291" max="2291" width="6" style="61" customWidth="1"/>
    <col min="2292" max="2292" width="8.28515625" style="61" customWidth="1"/>
    <col min="2293" max="2293" width="5.28515625" style="61" customWidth="1"/>
    <col min="2294" max="2294" width="8.140625" style="61" customWidth="1"/>
    <col min="2295" max="2295" width="6" style="61" customWidth="1"/>
    <col min="2296" max="2296" width="4" style="61" customWidth="1"/>
    <col min="2297" max="2297" width="9.140625" style="61" customWidth="1"/>
    <col min="2298" max="2298" width="7" style="61" customWidth="1"/>
    <col min="2299" max="2299" width="6" style="61" customWidth="1"/>
    <col min="2300" max="2300" width="6.28515625" style="61" customWidth="1"/>
    <col min="2301" max="2301" width="5.85546875" style="61" customWidth="1"/>
    <col min="2302" max="2302" width="7.85546875" style="61" customWidth="1"/>
    <col min="2303" max="2303" width="5.7109375" style="61" customWidth="1"/>
    <col min="2304" max="2305" width="6.7109375" style="61" customWidth="1"/>
    <col min="2306" max="2538" width="9.140625" style="61"/>
    <col min="2539" max="2539" width="2.85546875" style="61" customWidth="1"/>
    <col min="2540" max="2540" width="3.5703125" style="61" customWidth="1"/>
    <col min="2541" max="2541" width="20.140625" style="61" customWidth="1"/>
    <col min="2542" max="2542" width="2.85546875" style="61" customWidth="1"/>
    <col min="2543" max="2543" width="8" style="61" customWidth="1"/>
    <col min="2544" max="2544" width="7.42578125" style="61" customWidth="1"/>
    <col min="2545" max="2545" width="6" style="61" bestFit="1" customWidth="1"/>
    <col min="2546" max="2546" width="6.28515625" style="61" customWidth="1"/>
    <col min="2547" max="2547" width="6" style="61" customWidth="1"/>
    <col min="2548" max="2548" width="8.28515625" style="61" customWidth="1"/>
    <col min="2549" max="2549" width="5.28515625" style="61" customWidth="1"/>
    <col min="2550" max="2550" width="8.140625" style="61" customWidth="1"/>
    <col min="2551" max="2551" width="6" style="61" customWidth="1"/>
    <col min="2552" max="2552" width="4" style="61" customWidth="1"/>
    <col min="2553" max="2553" width="9.140625" style="61" customWidth="1"/>
    <col min="2554" max="2554" width="7" style="61" customWidth="1"/>
    <col min="2555" max="2555" width="6" style="61" customWidth="1"/>
    <col min="2556" max="2556" width="6.28515625" style="61" customWidth="1"/>
    <col min="2557" max="2557" width="5.85546875" style="61" customWidth="1"/>
    <col min="2558" max="2558" width="7.85546875" style="61" customWidth="1"/>
    <col min="2559" max="2559" width="5.7109375" style="61" customWidth="1"/>
    <col min="2560" max="2561" width="6.7109375" style="61" customWidth="1"/>
    <col min="2562" max="2794" width="9.140625" style="61"/>
    <col min="2795" max="2795" width="2.85546875" style="61" customWidth="1"/>
    <col min="2796" max="2796" width="3.5703125" style="61" customWidth="1"/>
    <col min="2797" max="2797" width="20.140625" style="61" customWidth="1"/>
    <col min="2798" max="2798" width="2.85546875" style="61" customWidth="1"/>
    <col min="2799" max="2799" width="8" style="61" customWidth="1"/>
    <col min="2800" max="2800" width="7.42578125" style="61" customWidth="1"/>
    <col min="2801" max="2801" width="6" style="61" bestFit="1" customWidth="1"/>
    <col min="2802" max="2802" width="6.28515625" style="61" customWidth="1"/>
    <col min="2803" max="2803" width="6" style="61" customWidth="1"/>
    <col min="2804" max="2804" width="8.28515625" style="61" customWidth="1"/>
    <col min="2805" max="2805" width="5.28515625" style="61" customWidth="1"/>
    <col min="2806" max="2806" width="8.140625" style="61" customWidth="1"/>
    <col min="2807" max="2807" width="6" style="61" customWidth="1"/>
    <col min="2808" max="2808" width="4" style="61" customWidth="1"/>
    <col min="2809" max="2809" width="9.140625" style="61" customWidth="1"/>
    <col min="2810" max="2810" width="7" style="61" customWidth="1"/>
    <col min="2811" max="2811" width="6" style="61" customWidth="1"/>
    <col min="2812" max="2812" width="6.28515625" style="61" customWidth="1"/>
    <col min="2813" max="2813" width="5.85546875" style="61" customWidth="1"/>
    <col min="2814" max="2814" width="7.85546875" style="61" customWidth="1"/>
    <col min="2815" max="2815" width="5.7109375" style="61" customWidth="1"/>
    <col min="2816" max="2817" width="6.7109375" style="61" customWidth="1"/>
    <col min="2818" max="3050" width="9.140625" style="61"/>
    <col min="3051" max="3051" width="2.85546875" style="61" customWidth="1"/>
    <col min="3052" max="3052" width="3.5703125" style="61" customWidth="1"/>
    <col min="3053" max="3053" width="20.140625" style="61" customWidth="1"/>
    <col min="3054" max="3054" width="2.85546875" style="61" customWidth="1"/>
    <col min="3055" max="3055" width="8" style="61" customWidth="1"/>
    <col min="3056" max="3056" width="7.42578125" style="61" customWidth="1"/>
    <col min="3057" max="3057" width="6" style="61" bestFit="1" customWidth="1"/>
    <col min="3058" max="3058" width="6.28515625" style="61" customWidth="1"/>
    <col min="3059" max="3059" width="6" style="61" customWidth="1"/>
    <col min="3060" max="3060" width="8.28515625" style="61" customWidth="1"/>
    <col min="3061" max="3061" width="5.28515625" style="61" customWidth="1"/>
    <col min="3062" max="3062" width="8.140625" style="61" customWidth="1"/>
    <col min="3063" max="3063" width="6" style="61" customWidth="1"/>
    <col min="3064" max="3064" width="4" style="61" customWidth="1"/>
    <col min="3065" max="3065" width="9.140625" style="61" customWidth="1"/>
    <col min="3066" max="3066" width="7" style="61" customWidth="1"/>
    <col min="3067" max="3067" width="6" style="61" customWidth="1"/>
    <col min="3068" max="3068" width="6.28515625" style="61" customWidth="1"/>
    <col min="3069" max="3069" width="5.85546875" style="61" customWidth="1"/>
    <col min="3070" max="3070" width="7.85546875" style="61" customWidth="1"/>
    <col min="3071" max="3071" width="5.7109375" style="61" customWidth="1"/>
    <col min="3072" max="3073" width="6.7109375" style="61" customWidth="1"/>
    <col min="3074" max="3306" width="9.140625" style="61"/>
    <col min="3307" max="3307" width="2.85546875" style="61" customWidth="1"/>
    <col min="3308" max="3308" width="3.5703125" style="61" customWidth="1"/>
    <col min="3309" max="3309" width="20.140625" style="61" customWidth="1"/>
    <col min="3310" max="3310" width="2.85546875" style="61" customWidth="1"/>
    <col min="3311" max="3311" width="8" style="61" customWidth="1"/>
    <col min="3312" max="3312" width="7.42578125" style="61" customWidth="1"/>
    <col min="3313" max="3313" width="6" style="61" bestFit="1" customWidth="1"/>
    <col min="3314" max="3314" width="6.28515625" style="61" customWidth="1"/>
    <col min="3315" max="3315" width="6" style="61" customWidth="1"/>
    <col min="3316" max="3316" width="8.28515625" style="61" customWidth="1"/>
    <col min="3317" max="3317" width="5.28515625" style="61" customWidth="1"/>
    <col min="3318" max="3318" width="8.140625" style="61" customWidth="1"/>
    <col min="3319" max="3319" width="6" style="61" customWidth="1"/>
    <col min="3320" max="3320" width="4" style="61" customWidth="1"/>
    <col min="3321" max="3321" width="9.140625" style="61" customWidth="1"/>
    <col min="3322" max="3322" width="7" style="61" customWidth="1"/>
    <col min="3323" max="3323" width="6" style="61" customWidth="1"/>
    <col min="3324" max="3324" width="6.28515625" style="61" customWidth="1"/>
    <col min="3325" max="3325" width="5.85546875" style="61" customWidth="1"/>
    <col min="3326" max="3326" width="7.85546875" style="61" customWidth="1"/>
    <col min="3327" max="3327" width="5.7109375" style="61" customWidth="1"/>
    <col min="3328" max="3329" width="6.7109375" style="61" customWidth="1"/>
    <col min="3330" max="3562" width="9.140625" style="61"/>
    <col min="3563" max="3563" width="2.85546875" style="61" customWidth="1"/>
    <col min="3564" max="3564" width="3.5703125" style="61" customWidth="1"/>
    <col min="3565" max="3565" width="20.140625" style="61" customWidth="1"/>
    <col min="3566" max="3566" width="2.85546875" style="61" customWidth="1"/>
    <col min="3567" max="3567" width="8" style="61" customWidth="1"/>
    <col min="3568" max="3568" width="7.42578125" style="61" customWidth="1"/>
    <col min="3569" max="3569" width="6" style="61" bestFit="1" customWidth="1"/>
    <col min="3570" max="3570" width="6.28515625" style="61" customWidth="1"/>
    <col min="3571" max="3571" width="6" style="61" customWidth="1"/>
    <col min="3572" max="3572" width="8.28515625" style="61" customWidth="1"/>
    <col min="3573" max="3573" width="5.28515625" style="61" customWidth="1"/>
    <col min="3574" max="3574" width="8.140625" style="61" customWidth="1"/>
    <col min="3575" max="3575" width="6" style="61" customWidth="1"/>
    <col min="3576" max="3576" width="4" style="61" customWidth="1"/>
    <col min="3577" max="3577" width="9.140625" style="61" customWidth="1"/>
    <col min="3578" max="3578" width="7" style="61" customWidth="1"/>
    <col min="3579" max="3579" width="6" style="61" customWidth="1"/>
    <col min="3580" max="3580" width="6.28515625" style="61" customWidth="1"/>
    <col min="3581" max="3581" width="5.85546875" style="61" customWidth="1"/>
    <col min="3582" max="3582" width="7.85546875" style="61" customWidth="1"/>
    <col min="3583" max="3583" width="5.7109375" style="61" customWidth="1"/>
    <col min="3584" max="3585" width="6.7109375" style="61" customWidth="1"/>
    <col min="3586" max="3818" width="9.140625" style="61"/>
    <col min="3819" max="3819" width="2.85546875" style="61" customWidth="1"/>
    <col min="3820" max="3820" width="3.5703125" style="61" customWidth="1"/>
    <col min="3821" max="3821" width="20.140625" style="61" customWidth="1"/>
    <col min="3822" max="3822" width="2.85546875" style="61" customWidth="1"/>
    <col min="3823" max="3823" width="8" style="61" customWidth="1"/>
    <col min="3824" max="3824" width="7.42578125" style="61" customWidth="1"/>
    <col min="3825" max="3825" width="6" style="61" bestFit="1" customWidth="1"/>
    <col min="3826" max="3826" width="6.28515625" style="61" customWidth="1"/>
    <col min="3827" max="3827" width="6" style="61" customWidth="1"/>
    <col min="3828" max="3828" width="8.28515625" style="61" customWidth="1"/>
    <col min="3829" max="3829" width="5.28515625" style="61" customWidth="1"/>
    <col min="3830" max="3830" width="8.140625" style="61" customWidth="1"/>
    <col min="3831" max="3831" width="6" style="61" customWidth="1"/>
    <col min="3832" max="3832" width="4" style="61" customWidth="1"/>
    <col min="3833" max="3833" width="9.140625" style="61" customWidth="1"/>
    <col min="3834" max="3834" width="7" style="61" customWidth="1"/>
    <col min="3835" max="3835" width="6" style="61" customWidth="1"/>
    <col min="3836" max="3836" width="6.28515625" style="61" customWidth="1"/>
    <col min="3837" max="3837" width="5.85546875" style="61" customWidth="1"/>
    <col min="3838" max="3838" width="7.85546875" style="61" customWidth="1"/>
    <col min="3839" max="3839" width="5.7109375" style="61" customWidth="1"/>
    <col min="3840" max="3841" width="6.7109375" style="61" customWidth="1"/>
    <col min="3842" max="4074" width="9.140625" style="61"/>
    <col min="4075" max="4075" width="2.85546875" style="61" customWidth="1"/>
    <col min="4076" max="4076" width="3.5703125" style="61" customWidth="1"/>
    <col min="4077" max="4077" width="20.140625" style="61" customWidth="1"/>
    <col min="4078" max="4078" width="2.85546875" style="61" customWidth="1"/>
    <col min="4079" max="4079" width="8" style="61" customWidth="1"/>
    <col min="4080" max="4080" width="7.42578125" style="61" customWidth="1"/>
    <col min="4081" max="4081" width="6" style="61" bestFit="1" customWidth="1"/>
    <col min="4082" max="4082" width="6.28515625" style="61" customWidth="1"/>
    <col min="4083" max="4083" width="6" style="61" customWidth="1"/>
    <col min="4084" max="4084" width="8.28515625" style="61" customWidth="1"/>
    <col min="4085" max="4085" width="5.28515625" style="61" customWidth="1"/>
    <col min="4086" max="4086" width="8.140625" style="61" customWidth="1"/>
    <col min="4087" max="4087" width="6" style="61" customWidth="1"/>
    <col min="4088" max="4088" width="4" style="61" customWidth="1"/>
    <col min="4089" max="4089" width="9.140625" style="61" customWidth="1"/>
    <col min="4090" max="4090" width="7" style="61" customWidth="1"/>
    <col min="4091" max="4091" width="6" style="61" customWidth="1"/>
    <col min="4092" max="4092" width="6.28515625" style="61" customWidth="1"/>
    <col min="4093" max="4093" width="5.85546875" style="61" customWidth="1"/>
    <col min="4094" max="4094" width="7.85546875" style="61" customWidth="1"/>
    <col min="4095" max="4095" width="5.7109375" style="61" customWidth="1"/>
    <col min="4096" max="4097" width="6.7109375" style="61" customWidth="1"/>
    <col min="4098" max="4330" width="9.140625" style="61"/>
    <col min="4331" max="4331" width="2.85546875" style="61" customWidth="1"/>
    <col min="4332" max="4332" width="3.5703125" style="61" customWidth="1"/>
    <col min="4333" max="4333" width="20.140625" style="61" customWidth="1"/>
    <col min="4334" max="4334" width="2.85546875" style="61" customWidth="1"/>
    <col min="4335" max="4335" width="8" style="61" customWidth="1"/>
    <col min="4336" max="4336" width="7.42578125" style="61" customWidth="1"/>
    <col min="4337" max="4337" width="6" style="61" bestFit="1" customWidth="1"/>
    <col min="4338" max="4338" width="6.28515625" style="61" customWidth="1"/>
    <col min="4339" max="4339" width="6" style="61" customWidth="1"/>
    <col min="4340" max="4340" width="8.28515625" style="61" customWidth="1"/>
    <col min="4341" max="4341" width="5.28515625" style="61" customWidth="1"/>
    <col min="4342" max="4342" width="8.140625" style="61" customWidth="1"/>
    <col min="4343" max="4343" width="6" style="61" customWidth="1"/>
    <col min="4344" max="4344" width="4" style="61" customWidth="1"/>
    <col min="4345" max="4345" width="9.140625" style="61" customWidth="1"/>
    <col min="4346" max="4346" width="7" style="61" customWidth="1"/>
    <col min="4347" max="4347" width="6" style="61" customWidth="1"/>
    <col min="4348" max="4348" width="6.28515625" style="61" customWidth="1"/>
    <col min="4349" max="4349" width="5.85546875" style="61" customWidth="1"/>
    <col min="4350" max="4350" width="7.85546875" style="61" customWidth="1"/>
    <col min="4351" max="4351" width="5.7109375" style="61" customWidth="1"/>
    <col min="4352" max="4353" width="6.7109375" style="61" customWidth="1"/>
    <col min="4354" max="4586" width="9.140625" style="61"/>
    <col min="4587" max="4587" width="2.85546875" style="61" customWidth="1"/>
    <col min="4588" max="4588" width="3.5703125" style="61" customWidth="1"/>
    <col min="4589" max="4589" width="20.140625" style="61" customWidth="1"/>
    <col min="4590" max="4590" width="2.85546875" style="61" customWidth="1"/>
    <col min="4591" max="4591" width="8" style="61" customWidth="1"/>
    <col min="4592" max="4592" width="7.42578125" style="61" customWidth="1"/>
    <col min="4593" max="4593" width="6" style="61" bestFit="1" customWidth="1"/>
    <col min="4594" max="4594" width="6.28515625" style="61" customWidth="1"/>
    <col min="4595" max="4595" width="6" style="61" customWidth="1"/>
    <col min="4596" max="4596" width="8.28515625" style="61" customWidth="1"/>
    <col min="4597" max="4597" width="5.28515625" style="61" customWidth="1"/>
    <col min="4598" max="4598" width="8.140625" style="61" customWidth="1"/>
    <col min="4599" max="4599" width="6" style="61" customWidth="1"/>
    <col min="4600" max="4600" width="4" style="61" customWidth="1"/>
    <col min="4601" max="4601" width="9.140625" style="61" customWidth="1"/>
    <col min="4602" max="4602" width="7" style="61" customWidth="1"/>
    <col min="4603" max="4603" width="6" style="61" customWidth="1"/>
    <col min="4604" max="4604" width="6.28515625" style="61" customWidth="1"/>
    <col min="4605" max="4605" width="5.85546875" style="61" customWidth="1"/>
    <col min="4606" max="4606" width="7.85546875" style="61" customWidth="1"/>
    <col min="4607" max="4607" width="5.7109375" style="61" customWidth="1"/>
    <col min="4608" max="4609" width="6.7109375" style="61" customWidth="1"/>
    <col min="4610" max="4842" width="9.140625" style="61"/>
    <col min="4843" max="4843" width="2.85546875" style="61" customWidth="1"/>
    <col min="4844" max="4844" width="3.5703125" style="61" customWidth="1"/>
    <col min="4845" max="4845" width="20.140625" style="61" customWidth="1"/>
    <col min="4846" max="4846" width="2.85546875" style="61" customWidth="1"/>
    <col min="4847" max="4847" width="8" style="61" customWidth="1"/>
    <col min="4848" max="4848" width="7.42578125" style="61" customWidth="1"/>
    <col min="4849" max="4849" width="6" style="61" bestFit="1" customWidth="1"/>
    <col min="4850" max="4850" width="6.28515625" style="61" customWidth="1"/>
    <col min="4851" max="4851" width="6" style="61" customWidth="1"/>
    <col min="4852" max="4852" width="8.28515625" style="61" customWidth="1"/>
    <col min="4853" max="4853" width="5.28515625" style="61" customWidth="1"/>
    <col min="4854" max="4854" width="8.140625" style="61" customWidth="1"/>
    <col min="4855" max="4855" width="6" style="61" customWidth="1"/>
    <col min="4856" max="4856" width="4" style="61" customWidth="1"/>
    <col min="4857" max="4857" width="9.140625" style="61" customWidth="1"/>
    <col min="4858" max="4858" width="7" style="61" customWidth="1"/>
    <col min="4859" max="4859" width="6" style="61" customWidth="1"/>
    <col min="4860" max="4860" width="6.28515625" style="61" customWidth="1"/>
    <col min="4861" max="4861" width="5.85546875" style="61" customWidth="1"/>
    <col min="4862" max="4862" width="7.85546875" style="61" customWidth="1"/>
    <col min="4863" max="4863" width="5.7109375" style="61" customWidth="1"/>
    <col min="4864" max="4865" width="6.7109375" style="61" customWidth="1"/>
    <col min="4866" max="5098" width="9.140625" style="61"/>
    <col min="5099" max="5099" width="2.85546875" style="61" customWidth="1"/>
    <col min="5100" max="5100" width="3.5703125" style="61" customWidth="1"/>
    <col min="5101" max="5101" width="20.140625" style="61" customWidth="1"/>
    <col min="5102" max="5102" width="2.85546875" style="61" customWidth="1"/>
    <col min="5103" max="5103" width="8" style="61" customWidth="1"/>
    <col min="5104" max="5104" width="7.42578125" style="61" customWidth="1"/>
    <col min="5105" max="5105" width="6" style="61" bestFit="1" customWidth="1"/>
    <col min="5106" max="5106" width="6.28515625" style="61" customWidth="1"/>
    <col min="5107" max="5107" width="6" style="61" customWidth="1"/>
    <col min="5108" max="5108" width="8.28515625" style="61" customWidth="1"/>
    <col min="5109" max="5109" width="5.28515625" style="61" customWidth="1"/>
    <col min="5110" max="5110" width="8.140625" style="61" customWidth="1"/>
    <col min="5111" max="5111" width="6" style="61" customWidth="1"/>
    <col min="5112" max="5112" width="4" style="61" customWidth="1"/>
    <col min="5113" max="5113" width="9.140625" style="61" customWidth="1"/>
    <col min="5114" max="5114" width="7" style="61" customWidth="1"/>
    <col min="5115" max="5115" width="6" style="61" customWidth="1"/>
    <col min="5116" max="5116" width="6.28515625" style="61" customWidth="1"/>
    <col min="5117" max="5117" width="5.85546875" style="61" customWidth="1"/>
    <col min="5118" max="5118" width="7.85546875" style="61" customWidth="1"/>
    <col min="5119" max="5119" width="5.7109375" style="61" customWidth="1"/>
    <col min="5120" max="5121" width="6.7109375" style="61" customWidth="1"/>
    <col min="5122" max="5354" width="9.140625" style="61"/>
    <col min="5355" max="5355" width="2.85546875" style="61" customWidth="1"/>
    <col min="5356" max="5356" width="3.5703125" style="61" customWidth="1"/>
    <col min="5357" max="5357" width="20.140625" style="61" customWidth="1"/>
    <col min="5358" max="5358" width="2.85546875" style="61" customWidth="1"/>
    <col min="5359" max="5359" width="8" style="61" customWidth="1"/>
    <col min="5360" max="5360" width="7.42578125" style="61" customWidth="1"/>
    <col min="5361" max="5361" width="6" style="61" bestFit="1" customWidth="1"/>
    <col min="5362" max="5362" width="6.28515625" style="61" customWidth="1"/>
    <col min="5363" max="5363" width="6" style="61" customWidth="1"/>
    <col min="5364" max="5364" width="8.28515625" style="61" customWidth="1"/>
    <col min="5365" max="5365" width="5.28515625" style="61" customWidth="1"/>
    <col min="5366" max="5366" width="8.140625" style="61" customWidth="1"/>
    <col min="5367" max="5367" width="6" style="61" customWidth="1"/>
    <col min="5368" max="5368" width="4" style="61" customWidth="1"/>
    <col min="5369" max="5369" width="9.140625" style="61" customWidth="1"/>
    <col min="5370" max="5370" width="7" style="61" customWidth="1"/>
    <col min="5371" max="5371" width="6" style="61" customWidth="1"/>
    <col min="5372" max="5372" width="6.28515625" style="61" customWidth="1"/>
    <col min="5373" max="5373" width="5.85546875" style="61" customWidth="1"/>
    <col min="5374" max="5374" width="7.85546875" style="61" customWidth="1"/>
    <col min="5375" max="5375" width="5.7109375" style="61" customWidth="1"/>
    <col min="5376" max="5377" width="6.7109375" style="61" customWidth="1"/>
    <col min="5378" max="5610" width="9.140625" style="61"/>
    <col min="5611" max="5611" width="2.85546875" style="61" customWidth="1"/>
    <col min="5612" max="5612" width="3.5703125" style="61" customWidth="1"/>
    <col min="5613" max="5613" width="20.140625" style="61" customWidth="1"/>
    <col min="5614" max="5614" width="2.85546875" style="61" customWidth="1"/>
    <col min="5615" max="5615" width="8" style="61" customWidth="1"/>
    <col min="5616" max="5616" width="7.42578125" style="61" customWidth="1"/>
    <col min="5617" max="5617" width="6" style="61" bestFit="1" customWidth="1"/>
    <col min="5618" max="5618" width="6.28515625" style="61" customWidth="1"/>
    <col min="5619" max="5619" width="6" style="61" customWidth="1"/>
    <col min="5620" max="5620" width="8.28515625" style="61" customWidth="1"/>
    <col min="5621" max="5621" width="5.28515625" style="61" customWidth="1"/>
    <col min="5622" max="5622" width="8.140625" style="61" customWidth="1"/>
    <col min="5623" max="5623" width="6" style="61" customWidth="1"/>
    <col min="5624" max="5624" width="4" style="61" customWidth="1"/>
    <col min="5625" max="5625" width="9.140625" style="61" customWidth="1"/>
    <col min="5626" max="5626" width="7" style="61" customWidth="1"/>
    <col min="5627" max="5627" width="6" style="61" customWidth="1"/>
    <col min="5628" max="5628" width="6.28515625" style="61" customWidth="1"/>
    <col min="5629" max="5629" width="5.85546875" style="61" customWidth="1"/>
    <col min="5630" max="5630" width="7.85546875" style="61" customWidth="1"/>
    <col min="5631" max="5631" width="5.7109375" style="61" customWidth="1"/>
    <col min="5632" max="5633" width="6.7109375" style="61" customWidth="1"/>
    <col min="5634" max="5866" width="9.140625" style="61"/>
    <col min="5867" max="5867" width="2.85546875" style="61" customWidth="1"/>
    <col min="5868" max="5868" width="3.5703125" style="61" customWidth="1"/>
    <col min="5869" max="5869" width="20.140625" style="61" customWidth="1"/>
    <col min="5870" max="5870" width="2.85546875" style="61" customWidth="1"/>
    <col min="5871" max="5871" width="8" style="61" customWidth="1"/>
    <col min="5872" max="5872" width="7.42578125" style="61" customWidth="1"/>
    <col min="5873" max="5873" width="6" style="61" bestFit="1" customWidth="1"/>
    <col min="5874" max="5874" width="6.28515625" style="61" customWidth="1"/>
    <col min="5875" max="5875" width="6" style="61" customWidth="1"/>
    <col min="5876" max="5876" width="8.28515625" style="61" customWidth="1"/>
    <col min="5877" max="5877" width="5.28515625" style="61" customWidth="1"/>
    <col min="5878" max="5878" width="8.140625" style="61" customWidth="1"/>
    <col min="5879" max="5879" width="6" style="61" customWidth="1"/>
    <col min="5880" max="5880" width="4" style="61" customWidth="1"/>
    <col min="5881" max="5881" width="9.140625" style="61" customWidth="1"/>
    <col min="5882" max="5882" width="7" style="61" customWidth="1"/>
    <col min="5883" max="5883" width="6" style="61" customWidth="1"/>
    <col min="5884" max="5884" width="6.28515625" style="61" customWidth="1"/>
    <col min="5885" max="5885" width="5.85546875" style="61" customWidth="1"/>
    <col min="5886" max="5886" width="7.85546875" style="61" customWidth="1"/>
    <col min="5887" max="5887" width="5.7109375" style="61" customWidth="1"/>
    <col min="5888" max="5889" width="6.7109375" style="61" customWidth="1"/>
    <col min="5890" max="6122" width="9.140625" style="61"/>
    <col min="6123" max="6123" width="2.85546875" style="61" customWidth="1"/>
    <col min="6124" max="6124" width="3.5703125" style="61" customWidth="1"/>
    <col min="6125" max="6125" width="20.140625" style="61" customWidth="1"/>
    <col min="6126" max="6126" width="2.85546875" style="61" customWidth="1"/>
    <col min="6127" max="6127" width="8" style="61" customWidth="1"/>
    <col min="6128" max="6128" width="7.42578125" style="61" customWidth="1"/>
    <col min="6129" max="6129" width="6" style="61" bestFit="1" customWidth="1"/>
    <col min="6130" max="6130" width="6.28515625" style="61" customWidth="1"/>
    <col min="6131" max="6131" width="6" style="61" customWidth="1"/>
    <col min="6132" max="6132" width="8.28515625" style="61" customWidth="1"/>
    <col min="6133" max="6133" width="5.28515625" style="61" customWidth="1"/>
    <col min="6134" max="6134" width="8.140625" style="61" customWidth="1"/>
    <col min="6135" max="6135" width="6" style="61" customWidth="1"/>
    <col min="6136" max="6136" width="4" style="61" customWidth="1"/>
    <col min="6137" max="6137" width="9.140625" style="61" customWidth="1"/>
    <col min="6138" max="6138" width="7" style="61" customWidth="1"/>
    <col min="6139" max="6139" width="6" style="61" customWidth="1"/>
    <col min="6140" max="6140" width="6.28515625" style="61" customWidth="1"/>
    <col min="6141" max="6141" width="5.85546875" style="61" customWidth="1"/>
    <col min="6142" max="6142" width="7.85546875" style="61" customWidth="1"/>
    <col min="6143" max="6143" width="5.7109375" style="61" customWidth="1"/>
    <col min="6144" max="6145" width="6.7109375" style="61" customWidth="1"/>
    <col min="6146" max="6378" width="9.140625" style="61"/>
    <col min="6379" max="6379" width="2.85546875" style="61" customWidth="1"/>
    <col min="6380" max="6380" width="3.5703125" style="61" customWidth="1"/>
    <col min="6381" max="6381" width="20.140625" style="61" customWidth="1"/>
    <col min="6382" max="6382" width="2.85546875" style="61" customWidth="1"/>
    <col min="6383" max="6383" width="8" style="61" customWidth="1"/>
    <col min="6384" max="6384" width="7.42578125" style="61" customWidth="1"/>
    <col min="6385" max="6385" width="6" style="61" bestFit="1" customWidth="1"/>
    <col min="6386" max="6386" width="6.28515625" style="61" customWidth="1"/>
    <col min="6387" max="6387" width="6" style="61" customWidth="1"/>
    <col min="6388" max="6388" width="8.28515625" style="61" customWidth="1"/>
    <col min="6389" max="6389" width="5.28515625" style="61" customWidth="1"/>
    <col min="6390" max="6390" width="8.140625" style="61" customWidth="1"/>
    <col min="6391" max="6391" width="6" style="61" customWidth="1"/>
    <col min="6392" max="6392" width="4" style="61" customWidth="1"/>
    <col min="6393" max="6393" width="9.140625" style="61" customWidth="1"/>
    <col min="6394" max="6394" width="7" style="61" customWidth="1"/>
    <col min="6395" max="6395" width="6" style="61" customWidth="1"/>
    <col min="6396" max="6396" width="6.28515625" style="61" customWidth="1"/>
    <col min="6397" max="6397" width="5.85546875" style="61" customWidth="1"/>
    <col min="6398" max="6398" width="7.85546875" style="61" customWidth="1"/>
    <col min="6399" max="6399" width="5.7109375" style="61" customWidth="1"/>
    <col min="6400" max="6401" width="6.7109375" style="61" customWidth="1"/>
    <col min="6402" max="6634" width="9.140625" style="61"/>
    <col min="6635" max="6635" width="2.85546875" style="61" customWidth="1"/>
    <col min="6636" max="6636" width="3.5703125" style="61" customWidth="1"/>
    <col min="6637" max="6637" width="20.140625" style="61" customWidth="1"/>
    <col min="6638" max="6638" width="2.85546875" style="61" customWidth="1"/>
    <col min="6639" max="6639" width="8" style="61" customWidth="1"/>
    <col min="6640" max="6640" width="7.42578125" style="61" customWidth="1"/>
    <col min="6641" max="6641" width="6" style="61" bestFit="1" customWidth="1"/>
    <col min="6642" max="6642" width="6.28515625" style="61" customWidth="1"/>
    <col min="6643" max="6643" width="6" style="61" customWidth="1"/>
    <col min="6644" max="6644" width="8.28515625" style="61" customWidth="1"/>
    <col min="6645" max="6645" width="5.28515625" style="61" customWidth="1"/>
    <col min="6646" max="6646" width="8.140625" style="61" customWidth="1"/>
    <col min="6647" max="6647" width="6" style="61" customWidth="1"/>
    <col min="6648" max="6648" width="4" style="61" customWidth="1"/>
    <col min="6649" max="6649" width="9.140625" style="61" customWidth="1"/>
    <col min="6650" max="6650" width="7" style="61" customWidth="1"/>
    <col min="6651" max="6651" width="6" style="61" customWidth="1"/>
    <col min="6652" max="6652" width="6.28515625" style="61" customWidth="1"/>
    <col min="6653" max="6653" width="5.85546875" style="61" customWidth="1"/>
    <col min="6654" max="6654" width="7.85546875" style="61" customWidth="1"/>
    <col min="6655" max="6655" width="5.7109375" style="61" customWidth="1"/>
    <col min="6656" max="6657" width="6.7109375" style="61" customWidth="1"/>
    <col min="6658" max="6890" width="9.140625" style="61"/>
    <col min="6891" max="6891" width="2.85546875" style="61" customWidth="1"/>
    <col min="6892" max="6892" width="3.5703125" style="61" customWidth="1"/>
    <col min="6893" max="6893" width="20.140625" style="61" customWidth="1"/>
    <col min="6894" max="6894" width="2.85546875" style="61" customWidth="1"/>
    <col min="6895" max="6895" width="8" style="61" customWidth="1"/>
    <col min="6896" max="6896" width="7.42578125" style="61" customWidth="1"/>
    <col min="6897" max="6897" width="6" style="61" bestFit="1" customWidth="1"/>
    <col min="6898" max="6898" width="6.28515625" style="61" customWidth="1"/>
    <col min="6899" max="6899" width="6" style="61" customWidth="1"/>
    <col min="6900" max="6900" width="8.28515625" style="61" customWidth="1"/>
    <col min="6901" max="6901" width="5.28515625" style="61" customWidth="1"/>
    <col min="6902" max="6902" width="8.140625" style="61" customWidth="1"/>
    <col min="6903" max="6903" width="6" style="61" customWidth="1"/>
    <col min="6904" max="6904" width="4" style="61" customWidth="1"/>
    <col min="6905" max="6905" width="9.140625" style="61" customWidth="1"/>
    <col min="6906" max="6906" width="7" style="61" customWidth="1"/>
    <col min="6907" max="6907" width="6" style="61" customWidth="1"/>
    <col min="6908" max="6908" width="6.28515625" style="61" customWidth="1"/>
    <col min="6909" max="6909" width="5.85546875" style="61" customWidth="1"/>
    <col min="6910" max="6910" width="7.85546875" style="61" customWidth="1"/>
    <col min="6911" max="6911" width="5.7109375" style="61" customWidth="1"/>
    <col min="6912" max="6913" width="6.7109375" style="61" customWidth="1"/>
    <col min="6914" max="7146" width="9.140625" style="61"/>
    <col min="7147" max="7147" width="2.85546875" style="61" customWidth="1"/>
    <col min="7148" max="7148" width="3.5703125" style="61" customWidth="1"/>
    <col min="7149" max="7149" width="20.140625" style="61" customWidth="1"/>
    <col min="7150" max="7150" width="2.85546875" style="61" customWidth="1"/>
    <col min="7151" max="7151" width="8" style="61" customWidth="1"/>
    <col min="7152" max="7152" width="7.42578125" style="61" customWidth="1"/>
    <col min="7153" max="7153" width="6" style="61" bestFit="1" customWidth="1"/>
    <col min="7154" max="7154" width="6.28515625" style="61" customWidth="1"/>
    <col min="7155" max="7155" width="6" style="61" customWidth="1"/>
    <col min="7156" max="7156" width="8.28515625" style="61" customWidth="1"/>
    <col min="7157" max="7157" width="5.28515625" style="61" customWidth="1"/>
    <col min="7158" max="7158" width="8.140625" style="61" customWidth="1"/>
    <col min="7159" max="7159" width="6" style="61" customWidth="1"/>
    <col min="7160" max="7160" width="4" style="61" customWidth="1"/>
    <col min="7161" max="7161" width="9.140625" style="61" customWidth="1"/>
    <col min="7162" max="7162" width="7" style="61" customWidth="1"/>
    <col min="7163" max="7163" width="6" style="61" customWidth="1"/>
    <col min="7164" max="7164" width="6.28515625" style="61" customWidth="1"/>
    <col min="7165" max="7165" width="5.85546875" style="61" customWidth="1"/>
    <col min="7166" max="7166" width="7.85546875" style="61" customWidth="1"/>
    <col min="7167" max="7167" width="5.7109375" style="61" customWidth="1"/>
    <col min="7168" max="7169" width="6.7109375" style="61" customWidth="1"/>
    <col min="7170" max="7402" width="9.140625" style="61"/>
    <col min="7403" max="7403" width="2.85546875" style="61" customWidth="1"/>
    <col min="7404" max="7404" width="3.5703125" style="61" customWidth="1"/>
    <col min="7405" max="7405" width="20.140625" style="61" customWidth="1"/>
    <col min="7406" max="7406" width="2.85546875" style="61" customWidth="1"/>
    <col min="7407" max="7407" width="8" style="61" customWidth="1"/>
    <col min="7408" max="7408" width="7.42578125" style="61" customWidth="1"/>
    <col min="7409" max="7409" width="6" style="61" bestFit="1" customWidth="1"/>
    <col min="7410" max="7410" width="6.28515625" style="61" customWidth="1"/>
    <col min="7411" max="7411" width="6" style="61" customWidth="1"/>
    <col min="7412" max="7412" width="8.28515625" style="61" customWidth="1"/>
    <col min="7413" max="7413" width="5.28515625" style="61" customWidth="1"/>
    <col min="7414" max="7414" width="8.140625" style="61" customWidth="1"/>
    <col min="7415" max="7415" width="6" style="61" customWidth="1"/>
    <col min="7416" max="7416" width="4" style="61" customWidth="1"/>
    <col min="7417" max="7417" width="9.140625" style="61" customWidth="1"/>
    <col min="7418" max="7418" width="7" style="61" customWidth="1"/>
    <col min="7419" max="7419" width="6" style="61" customWidth="1"/>
    <col min="7420" max="7420" width="6.28515625" style="61" customWidth="1"/>
    <col min="7421" max="7421" width="5.85546875" style="61" customWidth="1"/>
    <col min="7422" max="7422" width="7.85546875" style="61" customWidth="1"/>
    <col min="7423" max="7423" width="5.7109375" style="61" customWidth="1"/>
    <col min="7424" max="7425" width="6.7109375" style="61" customWidth="1"/>
    <col min="7426" max="7658" width="9.140625" style="61"/>
    <col min="7659" max="7659" width="2.85546875" style="61" customWidth="1"/>
    <col min="7660" max="7660" width="3.5703125" style="61" customWidth="1"/>
    <col min="7661" max="7661" width="20.140625" style="61" customWidth="1"/>
    <col min="7662" max="7662" width="2.85546875" style="61" customWidth="1"/>
    <col min="7663" max="7663" width="8" style="61" customWidth="1"/>
    <col min="7664" max="7664" width="7.42578125" style="61" customWidth="1"/>
    <col min="7665" max="7665" width="6" style="61" bestFit="1" customWidth="1"/>
    <col min="7666" max="7666" width="6.28515625" style="61" customWidth="1"/>
    <col min="7667" max="7667" width="6" style="61" customWidth="1"/>
    <col min="7668" max="7668" width="8.28515625" style="61" customWidth="1"/>
    <col min="7669" max="7669" width="5.28515625" style="61" customWidth="1"/>
    <col min="7670" max="7670" width="8.140625" style="61" customWidth="1"/>
    <col min="7671" max="7671" width="6" style="61" customWidth="1"/>
    <col min="7672" max="7672" width="4" style="61" customWidth="1"/>
    <col min="7673" max="7673" width="9.140625" style="61" customWidth="1"/>
    <col min="7674" max="7674" width="7" style="61" customWidth="1"/>
    <col min="7675" max="7675" width="6" style="61" customWidth="1"/>
    <col min="7676" max="7676" width="6.28515625" style="61" customWidth="1"/>
    <col min="7677" max="7677" width="5.85546875" style="61" customWidth="1"/>
    <col min="7678" max="7678" width="7.85546875" style="61" customWidth="1"/>
    <col min="7679" max="7679" width="5.7109375" style="61" customWidth="1"/>
    <col min="7680" max="7681" width="6.7109375" style="61" customWidth="1"/>
    <col min="7682" max="7914" width="9.140625" style="61"/>
    <col min="7915" max="7915" width="2.85546875" style="61" customWidth="1"/>
    <col min="7916" max="7916" width="3.5703125" style="61" customWidth="1"/>
    <col min="7917" max="7917" width="20.140625" style="61" customWidth="1"/>
    <col min="7918" max="7918" width="2.85546875" style="61" customWidth="1"/>
    <col min="7919" max="7919" width="8" style="61" customWidth="1"/>
    <col min="7920" max="7920" width="7.42578125" style="61" customWidth="1"/>
    <col min="7921" max="7921" width="6" style="61" bestFit="1" customWidth="1"/>
    <col min="7922" max="7922" width="6.28515625" style="61" customWidth="1"/>
    <col min="7923" max="7923" width="6" style="61" customWidth="1"/>
    <col min="7924" max="7924" width="8.28515625" style="61" customWidth="1"/>
    <col min="7925" max="7925" width="5.28515625" style="61" customWidth="1"/>
    <col min="7926" max="7926" width="8.140625" style="61" customWidth="1"/>
    <col min="7927" max="7927" width="6" style="61" customWidth="1"/>
    <col min="7928" max="7928" width="4" style="61" customWidth="1"/>
    <col min="7929" max="7929" width="9.140625" style="61" customWidth="1"/>
    <col min="7930" max="7930" width="7" style="61" customWidth="1"/>
    <col min="7931" max="7931" width="6" style="61" customWidth="1"/>
    <col min="7932" max="7932" width="6.28515625" style="61" customWidth="1"/>
    <col min="7933" max="7933" width="5.85546875" style="61" customWidth="1"/>
    <col min="7934" max="7934" width="7.85546875" style="61" customWidth="1"/>
    <col min="7935" max="7935" width="5.7109375" style="61" customWidth="1"/>
    <col min="7936" max="7937" width="6.7109375" style="61" customWidth="1"/>
    <col min="7938" max="8170" width="9.140625" style="61"/>
    <col min="8171" max="8171" width="2.85546875" style="61" customWidth="1"/>
    <col min="8172" max="8172" width="3.5703125" style="61" customWidth="1"/>
    <col min="8173" max="8173" width="20.140625" style="61" customWidth="1"/>
    <col min="8174" max="8174" width="2.85546875" style="61" customWidth="1"/>
    <col min="8175" max="8175" width="8" style="61" customWidth="1"/>
    <col min="8176" max="8176" width="7.42578125" style="61" customWidth="1"/>
    <col min="8177" max="8177" width="6" style="61" bestFit="1" customWidth="1"/>
    <col min="8178" max="8178" width="6.28515625" style="61" customWidth="1"/>
    <col min="8179" max="8179" width="6" style="61" customWidth="1"/>
    <col min="8180" max="8180" width="8.28515625" style="61" customWidth="1"/>
    <col min="8181" max="8181" width="5.28515625" style="61" customWidth="1"/>
    <col min="8182" max="8182" width="8.140625" style="61" customWidth="1"/>
    <col min="8183" max="8183" width="6" style="61" customWidth="1"/>
    <col min="8184" max="8184" width="4" style="61" customWidth="1"/>
    <col min="8185" max="8185" width="9.140625" style="61" customWidth="1"/>
    <col min="8186" max="8186" width="7" style="61" customWidth="1"/>
    <col min="8187" max="8187" width="6" style="61" customWidth="1"/>
    <col min="8188" max="8188" width="6.28515625" style="61" customWidth="1"/>
    <col min="8189" max="8189" width="5.85546875" style="61" customWidth="1"/>
    <col min="8190" max="8190" width="7.85546875" style="61" customWidth="1"/>
    <col min="8191" max="8191" width="5.7109375" style="61" customWidth="1"/>
    <col min="8192" max="8193" width="6.7109375" style="61" customWidth="1"/>
    <col min="8194" max="8426" width="9.140625" style="61"/>
    <col min="8427" max="8427" width="2.85546875" style="61" customWidth="1"/>
    <col min="8428" max="8428" width="3.5703125" style="61" customWidth="1"/>
    <col min="8429" max="8429" width="20.140625" style="61" customWidth="1"/>
    <col min="8430" max="8430" width="2.85546875" style="61" customWidth="1"/>
    <col min="8431" max="8431" width="8" style="61" customWidth="1"/>
    <col min="8432" max="8432" width="7.42578125" style="61" customWidth="1"/>
    <col min="8433" max="8433" width="6" style="61" bestFit="1" customWidth="1"/>
    <col min="8434" max="8434" width="6.28515625" style="61" customWidth="1"/>
    <col min="8435" max="8435" width="6" style="61" customWidth="1"/>
    <col min="8436" max="8436" width="8.28515625" style="61" customWidth="1"/>
    <col min="8437" max="8437" width="5.28515625" style="61" customWidth="1"/>
    <col min="8438" max="8438" width="8.140625" style="61" customWidth="1"/>
    <col min="8439" max="8439" width="6" style="61" customWidth="1"/>
    <col min="8440" max="8440" width="4" style="61" customWidth="1"/>
    <col min="8441" max="8441" width="9.140625" style="61" customWidth="1"/>
    <col min="8442" max="8442" width="7" style="61" customWidth="1"/>
    <col min="8443" max="8443" width="6" style="61" customWidth="1"/>
    <col min="8444" max="8444" width="6.28515625" style="61" customWidth="1"/>
    <col min="8445" max="8445" width="5.85546875" style="61" customWidth="1"/>
    <col min="8446" max="8446" width="7.85546875" style="61" customWidth="1"/>
    <col min="8447" max="8447" width="5.7109375" style="61" customWidth="1"/>
    <col min="8448" max="8449" width="6.7109375" style="61" customWidth="1"/>
    <col min="8450" max="8682" width="9.140625" style="61"/>
    <col min="8683" max="8683" width="2.85546875" style="61" customWidth="1"/>
    <col min="8684" max="8684" width="3.5703125" style="61" customWidth="1"/>
    <col min="8685" max="8685" width="20.140625" style="61" customWidth="1"/>
    <col min="8686" max="8686" width="2.85546875" style="61" customWidth="1"/>
    <col min="8687" max="8687" width="8" style="61" customWidth="1"/>
    <col min="8688" max="8688" width="7.42578125" style="61" customWidth="1"/>
    <col min="8689" max="8689" width="6" style="61" bestFit="1" customWidth="1"/>
    <col min="8690" max="8690" width="6.28515625" style="61" customWidth="1"/>
    <col min="8691" max="8691" width="6" style="61" customWidth="1"/>
    <col min="8692" max="8692" width="8.28515625" style="61" customWidth="1"/>
    <col min="8693" max="8693" width="5.28515625" style="61" customWidth="1"/>
    <col min="8694" max="8694" width="8.140625" style="61" customWidth="1"/>
    <col min="8695" max="8695" width="6" style="61" customWidth="1"/>
    <col min="8696" max="8696" width="4" style="61" customWidth="1"/>
    <col min="8697" max="8697" width="9.140625" style="61" customWidth="1"/>
    <col min="8698" max="8698" width="7" style="61" customWidth="1"/>
    <col min="8699" max="8699" width="6" style="61" customWidth="1"/>
    <col min="8700" max="8700" width="6.28515625" style="61" customWidth="1"/>
    <col min="8701" max="8701" width="5.85546875" style="61" customWidth="1"/>
    <col min="8702" max="8702" width="7.85546875" style="61" customWidth="1"/>
    <col min="8703" max="8703" width="5.7109375" style="61" customWidth="1"/>
    <col min="8704" max="8705" width="6.7109375" style="61" customWidth="1"/>
    <col min="8706" max="8938" width="9.140625" style="61"/>
    <col min="8939" max="8939" width="2.85546875" style="61" customWidth="1"/>
    <col min="8940" max="8940" width="3.5703125" style="61" customWidth="1"/>
    <col min="8941" max="8941" width="20.140625" style="61" customWidth="1"/>
    <col min="8942" max="8942" width="2.85546875" style="61" customWidth="1"/>
    <col min="8943" max="8943" width="8" style="61" customWidth="1"/>
    <col min="8944" max="8944" width="7.42578125" style="61" customWidth="1"/>
    <col min="8945" max="8945" width="6" style="61" bestFit="1" customWidth="1"/>
    <col min="8946" max="8946" width="6.28515625" style="61" customWidth="1"/>
    <col min="8947" max="8947" width="6" style="61" customWidth="1"/>
    <col min="8948" max="8948" width="8.28515625" style="61" customWidth="1"/>
    <col min="8949" max="8949" width="5.28515625" style="61" customWidth="1"/>
    <col min="8950" max="8950" width="8.140625" style="61" customWidth="1"/>
    <col min="8951" max="8951" width="6" style="61" customWidth="1"/>
    <col min="8952" max="8952" width="4" style="61" customWidth="1"/>
    <col min="8953" max="8953" width="9.140625" style="61" customWidth="1"/>
    <col min="8954" max="8954" width="7" style="61" customWidth="1"/>
    <col min="8955" max="8955" width="6" style="61" customWidth="1"/>
    <col min="8956" max="8956" width="6.28515625" style="61" customWidth="1"/>
    <col min="8957" max="8957" width="5.85546875" style="61" customWidth="1"/>
    <col min="8958" max="8958" width="7.85546875" style="61" customWidth="1"/>
    <col min="8959" max="8959" width="5.7109375" style="61" customWidth="1"/>
    <col min="8960" max="8961" width="6.7109375" style="61" customWidth="1"/>
    <col min="8962" max="9194" width="9.140625" style="61"/>
    <col min="9195" max="9195" width="2.85546875" style="61" customWidth="1"/>
    <col min="9196" max="9196" width="3.5703125" style="61" customWidth="1"/>
    <col min="9197" max="9197" width="20.140625" style="61" customWidth="1"/>
    <col min="9198" max="9198" width="2.85546875" style="61" customWidth="1"/>
    <col min="9199" max="9199" width="8" style="61" customWidth="1"/>
    <col min="9200" max="9200" width="7.42578125" style="61" customWidth="1"/>
    <col min="9201" max="9201" width="6" style="61" bestFit="1" customWidth="1"/>
    <col min="9202" max="9202" width="6.28515625" style="61" customWidth="1"/>
    <col min="9203" max="9203" width="6" style="61" customWidth="1"/>
    <col min="9204" max="9204" width="8.28515625" style="61" customWidth="1"/>
    <col min="9205" max="9205" width="5.28515625" style="61" customWidth="1"/>
    <col min="9206" max="9206" width="8.140625" style="61" customWidth="1"/>
    <col min="9207" max="9207" width="6" style="61" customWidth="1"/>
    <col min="9208" max="9208" width="4" style="61" customWidth="1"/>
    <col min="9209" max="9209" width="9.140625" style="61" customWidth="1"/>
    <col min="9210" max="9210" width="7" style="61" customWidth="1"/>
    <col min="9211" max="9211" width="6" style="61" customWidth="1"/>
    <col min="9212" max="9212" width="6.28515625" style="61" customWidth="1"/>
    <col min="9213" max="9213" width="5.85546875" style="61" customWidth="1"/>
    <col min="9214" max="9214" width="7.85546875" style="61" customWidth="1"/>
    <col min="9215" max="9215" width="5.7109375" style="61" customWidth="1"/>
    <col min="9216" max="9217" width="6.7109375" style="61" customWidth="1"/>
    <col min="9218" max="9450" width="9.140625" style="61"/>
    <col min="9451" max="9451" width="2.85546875" style="61" customWidth="1"/>
    <col min="9452" max="9452" width="3.5703125" style="61" customWidth="1"/>
    <col min="9453" max="9453" width="20.140625" style="61" customWidth="1"/>
    <col min="9454" max="9454" width="2.85546875" style="61" customWidth="1"/>
    <col min="9455" max="9455" width="8" style="61" customWidth="1"/>
    <col min="9456" max="9456" width="7.42578125" style="61" customWidth="1"/>
    <col min="9457" max="9457" width="6" style="61" bestFit="1" customWidth="1"/>
    <col min="9458" max="9458" width="6.28515625" style="61" customWidth="1"/>
    <col min="9459" max="9459" width="6" style="61" customWidth="1"/>
    <col min="9460" max="9460" width="8.28515625" style="61" customWidth="1"/>
    <col min="9461" max="9461" width="5.28515625" style="61" customWidth="1"/>
    <col min="9462" max="9462" width="8.140625" style="61" customWidth="1"/>
    <col min="9463" max="9463" width="6" style="61" customWidth="1"/>
    <col min="9464" max="9464" width="4" style="61" customWidth="1"/>
    <col min="9465" max="9465" width="9.140625" style="61" customWidth="1"/>
    <col min="9466" max="9466" width="7" style="61" customWidth="1"/>
    <col min="9467" max="9467" width="6" style="61" customWidth="1"/>
    <col min="9468" max="9468" width="6.28515625" style="61" customWidth="1"/>
    <col min="9469" max="9469" width="5.85546875" style="61" customWidth="1"/>
    <col min="9470" max="9470" width="7.85546875" style="61" customWidth="1"/>
    <col min="9471" max="9471" width="5.7109375" style="61" customWidth="1"/>
    <col min="9472" max="9473" width="6.7109375" style="61" customWidth="1"/>
    <col min="9474" max="9706" width="9.140625" style="61"/>
    <col min="9707" max="9707" width="2.85546875" style="61" customWidth="1"/>
    <col min="9708" max="9708" width="3.5703125" style="61" customWidth="1"/>
    <col min="9709" max="9709" width="20.140625" style="61" customWidth="1"/>
    <col min="9710" max="9710" width="2.85546875" style="61" customWidth="1"/>
    <col min="9711" max="9711" width="8" style="61" customWidth="1"/>
    <col min="9712" max="9712" width="7.42578125" style="61" customWidth="1"/>
    <col min="9713" max="9713" width="6" style="61" bestFit="1" customWidth="1"/>
    <col min="9714" max="9714" width="6.28515625" style="61" customWidth="1"/>
    <col min="9715" max="9715" width="6" style="61" customWidth="1"/>
    <col min="9716" max="9716" width="8.28515625" style="61" customWidth="1"/>
    <col min="9717" max="9717" width="5.28515625" style="61" customWidth="1"/>
    <col min="9718" max="9718" width="8.140625" style="61" customWidth="1"/>
    <col min="9719" max="9719" width="6" style="61" customWidth="1"/>
    <col min="9720" max="9720" width="4" style="61" customWidth="1"/>
    <col min="9721" max="9721" width="9.140625" style="61" customWidth="1"/>
    <col min="9722" max="9722" width="7" style="61" customWidth="1"/>
    <col min="9723" max="9723" width="6" style="61" customWidth="1"/>
    <col min="9724" max="9724" width="6.28515625" style="61" customWidth="1"/>
    <col min="9725" max="9725" width="5.85546875" style="61" customWidth="1"/>
    <col min="9726" max="9726" width="7.85546875" style="61" customWidth="1"/>
    <col min="9727" max="9727" width="5.7109375" style="61" customWidth="1"/>
    <col min="9728" max="9729" width="6.7109375" style="61" customWidth="1"/>
    <col min="9730" max="9962" width="9.140625" style="61"/>
    <col min="9963" max="9963" width="2.85546875" style="61" customWidth="1"/>
    <col min="9964" max="9964" width="3.5703125" style="61" customWidth="1"/>
    <col min="9965" max="9965" width="20.140625" style="61" customWidth="1"/>
    <col min="9966" max="9966" width="2.85546875" style="61" customWidth="1"/>
    <col min="9967" max="9967" width="8" style="61" customWidth="1"/>
    <col min="9968" max="9968" width="7.42578125" style="61" customWidth="1"/>
    <col min="9969" max="9969" width="6" style="61" bestFit="1" customWidth="1"/>
    <col min="9970" max="9970" width="6.28515625" style="61" customWidth="1"/>
    <col min="9971" max="9971" width="6" style="61" customWidth="1"/>
    <col min="9972" max="9972" width="8.28515625" style="61" customWidth="1"/>
    <col min="9973" max="9973" width="5.28515625" style="61" customWidth="1"/>
    <col min="9974" max="9974" width="8.140625" style="61" customWidth="1"/>
    <col min="9975" max="9975" width="6" style="61" customWidth="1"/>
    <col min="9976" max="9976" width="4" style="61" customWidth="1"/>
    <col min="9977" max="9977" width="9.140625" style="61" customWidth="1"/>
    <col min="9978" max="9978" width="7" style="61" customWidth="1"/>
    <col min="9979" max="9979" width="6" style="61" customWidth="1"/>
    <col min="9980" max="9980" width="6.28515625" style="61" customWidth="1"/>
    <col min="9981" max="9981" width="5.85546875" style="61" customWidth="1"/>
    <col min="9982" max="9982" width="7.85546875" style="61" customWidth="1"/>
    <col min="9983" max="9983" width="5.7109375" style="61" customWidth="1"/>
    <col min="9984" max="9985" width="6.7109375" style="61" customWidth="1"/>
    <col min="9986" max="10218" width="9.140625" style="61"/>
    <col min="10219" max="10219" width="2.85546875" style="61" customWidth="1"/>
    <col min="10220" max="10220" width="3.5703125" style="61" customWidth="1"/>
    <col min="10221" max="10221" width="20.140625" style="61" customWidth="1"/>
    <col min="10222" max="10222" width="2.85546875" style="61" customWidth="1"/>
    <col min="10223" max="10223" width="8" style="61" customWidth="1"/>
    <col min="10224" max="10224" width="7.42578125" style="61" customWidth="1"/>
    <col min="10225" max="10225" width="6" style="61" bestFit="1" customWidth="1"/>
    <col min="10226" max="10226" width="6.28515625" style="61" customWidth="1"/>
    <col min="10227" max="10227" width="6" style="61" customWidth="1"/>
    <col min="10228" max="10228" width="8.28515625" style="61" customWidth="1"/>
    <col min="10229" max="10229" width="5.28515625" style="61" customWidth="1"/>
    <col min="10230" max="10230" width="8.140625" style="61" customWidth="1"/>
    <col min="10231" max="10231" width="6" style="61" customWidth="1"/>
    <col min="10232" max="10232" width="4" style="61" customWidth="1"/>
    <col min="10233" max="10233" width="9.140625" style="61" customWidth="1"/>
    <col min="10234" max="10234" width="7" style="61" customWidth="1"/>
    <col min="10235" max="10235" width="6" style="61" customWidth="1"/>
    <col min="10236" max="10236" width="6.28515625" style="61" customWidth="1"/>
    <col min="10237" max="10237" width="5.85546875" style="61" customWidth="1"/>
    <col min="10238" max="10238" width="7.85546875" style="61" customWidth="1"/>
    <col min="10239" max="10239" width="5.7109375" style="61" customWidth="1"/>
    <col min="10240" max="10241" width="6.7109375" style="61" customWidth="1"/>
    <col min="10242" max="10474" width="9.140625" style="61"/>
    <col min="10475" max="10475" width="2.85546875" style="61" customWidth="1"/>
    <col min="10476" max="10476" width="3.5703125" style="61" customWidth="1"/>
    <col min="10477" max="10477" width="20.140625" style="61" customWidth="1"/>
    <col min="10478" max="10478" width="2.85546875" style="61" customWidth="1"/>
    <col min="10479" max="10479" width="8" style="61" customWidth="1"/>
    <col min="10480" max="10480" width="7.42578125" style="61" customWidth="1"/>
    <col min="10481" max="10481" width="6" style="61" bestFit="1" customWidth="1"/>
    <col min="10482" max="10482" width="6.28515625" style="61" customWidth="1"/>
    <col min="10483" max="10483" width="6" style="61" customWidth="1"/>
    <col min="10484" max="10484" width="8.28515625" style="61" customWidth="1"/>
    <col min="10485" max="10485" width="5.28515625" style="61" customWidth="1"/>
    <col min="10486" max="10486" width="8.140625" style="61" customWidth="1"/>
    <col min="10487" max="10487" width="6" style="61" customWidth="1"/>
    <col min="10488" max="10488" width="4" style="61" customWidth="1"/>
    <col min="10489" max="10489" width="9.140625" style="61" customWidth="1"/>
    <col min="10490" max="10490" width="7" style="61" customWidth="1"/>
    <col min="10491" max="10491" width="6" style="61" customWidth="1"/>
    <col min="10492" max="10492" width="6.28515625" style="61" customWidth="1"/>
    <col min="10493" max="10493" width="5.85546875" style="61" customWidth="1"/>
    <col min="10494" max="10494" width="7.85546875" style="61" customWidth="1"/>
    <col min="10495" max="10495" width="5.7109375" style="61" customWidth="1"/>
    <col min="10496" max="10497" width="6.7109375" style="61" customWidth="1"/>
    <col min="10498" max="10730" width="9.140625" style="61"/>
    <col min="10731" max="10731" width="2.85546875" style="61" customWidth="1"/>
    <col min="10732" max="10732" width="3.5703125" style="61" customWidth="1"/>
    <col min="10733" max="10733" width="20.140625" style="61" customWidth="1"/>
    <col min="10734" max="10734" width="2.85546875" style="61" customWidth="1"/>
    <col min="10735" max="10735" width="8" style="61" customWidth="1"/>
    <col min="10736" max="10736" width="7.42578125" style="61" customWidth="1"/>
    <col min="10737" max="10737" width="6" style="61" bestFit="1" customWidth="1"/>
    <col min="10738" max="10738" width="6.28515625" style="61" customWidth="1"/>
    <col min="10739" max="10739" width="6" style="61" customWidth="1"/>
    <col min="10740" max="10740" width="8.28515625" style="61" customWidth="1"/>
    <col min="10741" max="10741" width="5.28515625" style="61" customWidth="1"/>
    <col min="10742" max="10742" width="8.140625" style="61" customWidth="1"/>
    <col min="10743" max="10743" width="6" style="61" customWidth="1"/>
    <col min="10744" max="10744" width="4" style="61" customWidth="1"/>
    <col min="10745" max="10745" width="9.140625" style="61" customWidth="1"/>
    <col min="10746" max="10746" width="7" style="61" customWidth="1"/>
    <col min="10747" max="10747" width="6" style="61" customWidth="1"/>
    <col min="10748" max="10748" width="6.28515625" style="61" customWidth="1"/>
    <col min="10749" max="10749" width="5.85546875" style="61" customWidth="1"/>
    <col min="10750" max="10750" width="7.85546875" style="61" customWidth="1"/>
    <col min="10751" max="10751" width="5.7109375" style="61" customWidth="1"/>
    <col min="10752" max="10753" width="6.7109375" style="61" customWidth="1"/>
    <col min="10754" max="10986" width="9.140625" style="61"/>
    <col min="10987" max="10987" width="2.85546875" style="61" customWidth="1"/>
    <col min="10988" max="10988" width="3.5703125" style="61" customWidth="1"/>
    <col min="10989" max="10989" width="20.140625" style="61" customWidth="1"/>
    <col min="10990" max="10990" width="2.85546875" style="61" customWidth="1"/>
    <col min="10991" max="10991" width="8" style="61" customWidth="1"/>
    <col min="10992" max="10992" width="7.42578125" style="61" customWidth="1"/>
    <col min="10993" max="10993" width="6" style="61" bestFit="1" customWidth="1"/>
    <col min="10994" max="10994" width="6.28515625" style="61" customWidth="1"/>
    <col min="10995" max="10995" width="6" style="61" customWidth="1"/>
    <col min="10996" max="10996" width="8.28515625" style="61" customWidth="1"/>
    <col min="10997" max="10997" width="5.28515625" style="61" customWidth="1"/>
    <col min="10998" max="10998" width="8.140625" style="61" customWidth="1"/>
    <col min="10999" max="10999" width="6" style="61" customWidth="1"/>
    <col min="11000" max="11000" width="4" style="61" customWidth="1"/>
    <col min="11001" max="11001" width="9.140625" style="61" customWidth="1"/>
    <col min="11002" max="11002" width="7" style="61" customWidth="1"/>
    <col min="11003" max="11003" width="6" style="61" customWidth="1"/>
    <col min="11004" max="11004" width="6.28515625" style="61" customWidth="1"/>
    <col min="11005" max="11005" width="5.85546875" style="61" customWidth="1"/>
    <col min="11006" max="11006" width="7.85546875" style="61" customWidth="1"/>
    <col min="11007" max="11007" width="5.7109375" style="61" customWidth="1"/>
    <col min="11008" max="11009" width="6.7109375" style="61" customWidth="1"/>
    <col min="11010" max="11242" width="9.140625" style="61"/>
    <col min="11243" max="11243" width="2.85546875" style="61" customWidth="1"/>
    <col min="11244" max="11244" width="3.5703125" style="61" customWidth="1"/>
    <col min="11245" max="11245" width="20.140625" style="61" customWidth="1"/>
    <col min="11246" max="11246" width="2.85546875" style="61" customWidth="1"/>
    <col min="11247" max="11247" width="8" style="61" customWidth="1"/>
    <col min="11248" max="11248" width="7.42578125" style="61" customWidth="1"/>
    <col min="11249" max="11249" width="6" style="61" bestFit="1" customWidth="1"/>
    <col min="11250" max="11250" width="6.28515625" style="61" customWidth="1"/>
    <col min="11251" max="11251" width="6" style="61" customWidth="1"/>
    <col min="11252" max="11252" width="8.28515625" style="61" customWidth="1"/>
    <col min="11253" max="11253" width="5.28515625" style="61" customWidth="1"/>
    <col min="11254" max="11254" width="8.140625" style="61" customWidth="1"/>
    <col min="11255" max="11255" width="6" style="61" customWidth="1"/>
    <col min="11256" max="11256" width="4" style="61" customWidth="1"/>
    <col min="11257" max="11257" width="9.140625" style="61" customWidth="1"/>
    <col min="11258" max="11258" width="7" style="61" customWidth="1"/>
    <col min="11259" max="11259" width="6" style="61" customWidth="1"/>
    <col min="11260" max="11260" width="6.28515625" style="61" customWidth="1"/>
    <col min="11261" max="11261" width="5.85546875" style="61" customWidth="1"/>
    <col min="11262" max="11262" width="7.85546875" style="61" customWidth="1"/>
    <col min="11263" max="11263" width="5.7109375" style="61" customWidth="1"/>
    <col min="11264" max="11265" width="6.7109375" style="61" customWidth="1"/>
    <col min="11266" max="11498" width="9.140625" style="61"/>
    <col min="11499" max="11499" width="2.85546875" style="61" customWidth="1"/>
    <col min="11500" max="11500" width="3.5703125" style="61" customWidth="1"/>
    <col min="11501" max="11501" width="20.140625" style="61" customWidth="1"/>
    <col min="11502" max="11502" width="2.85546875" style="61" customWidth="1"/>
    <col min="11503" max="11503" width="8" style="61" customWidth="1"/>
    <col min="11504" max="11504" width="7.42578125" style="61" customWidth="1"/>
    <col min="11505" max="11505" width="6" style="61" bestFit="1" customWidth="1"/>
    <col min="11506" max="11506" width="6.28515625" style="61" customWidth="1"/>
    <col min="11507" max="11507" width="6" style="61" customWidth="1"/>
    <col min="11508" max="11508" width="8.28515625" style="61" customWidth="1"/>
    <col min="11509" max="11509" width="5.28515625" style="61" customWidth="1"/>
    <col min="11510" max="11510" width="8.140625" style="61" customWidth="1"/>
    <col min="11511" max="11511" width="6" style="61" customWidth="1"/>
    <col min="11512" max="11512" width="4" style="61" customWidth="1"/>
    <col min="11513" max="11513" width="9.140625" style="61" customWidth="1"/>
    <col min="11514" max="11514" width="7" style="61" customWidth="1"/>
    <col min="11515" max="11515" width="6" style="61" customWidth="1"/>
    <col min="11516" max="11516" width="6.28515625" style="61" customWidth="1"/>
    <col min="11517" max="11517" width="5.85546875" style="61" customWidth="1"/>
    <col min="11518" max="11518" width="7.85546875" style="61" customWidth="1"/>
    <col min="11519" max="11519" width="5.7109375" style="61" customWidth="1"/>
    <col min="11520" max="11521" width="6.7109375" style="61" customWidth="1"/>
    <col min="11522" max="11754" width="9.140625" style="61"/>
    <col min="11755" max="11755" width="2.85546875" style="61" customWidth="1"/>
    <col min="11756" max="11756" width="3.5703125" style="61" customWidth="1"/>
    <col min="11757" max="11757" width="20.140625" style="61" customWidth="1"/>
    <col min="11758" max="11758" width="2.85546875" style="61" customWidth="1"/>
    <col min="11759" max="11759" width="8" style="61" customWidth="1"/>
    <col min="11760" max="11760" width="7.42578125" style="61" customWidth="1"/>
    <col min="11761" max="11761" width="6" style="61" bestFit="1" customWidth="1"/>
    <col min="11762" max="11762" width="6.28515625" style="61" customWidth="1"/>
    <col min="11763" max="11763" width="6" style="61" customWidth="1"/>
    <col min="11764" max="11764" width="8.28515625" style="61" customWidth="1"/>
    <col min="11765" max="11765" width="5.28515625" style="61" customWidth="1"/>
    <col min="11766" max="11766" width="8.140625" style="61" customWidth="1"/>
    <col min="11767" max="11767" width="6" style="61" customWidth="1"/>
    <col min="11768" max="11768" width="4" style="61" customWidth="1"/>
    <col min="11769" max="11769" width="9.140625" style="61" customWidth="1"/>
    <col min="11770" max="11770" width="7" style="61" customWidth="1"/>
    <col min="11771" max="11771" width="6" style="61" customWidth="1"/>
    <col min="11772" max="11772" width="6.28515625" style="61" customWidth="1"/>
    <col min="11773" max="11773" width="5.85546875" style="61" customWidth="1"/>
    <col min="11774" max="11774" width="7.85546875" style="61" customWidth="1"/>
    <col min="11775" max="11775" width="5.7109375" style="61" customWidth="1"/>
    <col min="11776" max="11777" width="6.7109375" style="61" customWidth="1"/>
    <col min="11778" max="12010" width="9.140625" style="61"/>
    <col min="12011" max="12011" width="2.85546875" style="61" customWidth="1"/>
    <col min="12012" max="12012" width="3.5703125" style="61" customWidth="1"/>
    <col min="12013" max="12013" width="20.140625" style="61" customWidth="1"/>
    <col min="12014" max="12014" width="2.85546875" style="61" customWidth="1"/>
    <col min="12015" max="12015" width="8" style="61" customWidth="1"/>
    <col min="12016" max="12016" width="7.42578125" style="61" customWidth="1"/>
    <col min="12017" max="12017" width="6" style="61" bestFit="1" customWidth="1"/>
    <col min="12018" max="12018" width="6.28515625" style="61" customWidth="1"/>
    <col min="12019" max="12019" width="6" style="61" customWidth="1"/>
    <col min="12020" max="12020" width="8.28515625" style="61" customWidth="1"/>
    <col min="12021" max="12021" width="5.28515625" style="61" customWidth="1"/>
    <col min="12022" max="12022" width="8.140625" style="61" customWidth="1"/>
    <col min="12023" max="12023" width="6" style="61" customWidth="1"/>
    <col min="12024" max="12024" width="4" style="61" customWidth="1"/>
    <col min="12025" max="12025" width="9.140625" style="61" customWidth="1"/>
    <col min="12026" max="12026" width="7" style="61" customWidth="1"/>
    <col min="12027" max="12027" width="6" style="61" customWidth="1"/>
    <col min="12028" max="12028" width="6.28515625" style="61" customWidth="1"/>
    <col min="12029" max="12029" width="5.85546875" style="61" customWidth="1"/>
    <col min="12030" max="12030" width="7.85546875" style="61" customWidth="1"/>
    <col min="12031" max="12031" width="5.7109375" style="61" customWidth="1"/>
    <col min="12032" max="12033" width="6.7109375" style="61" customWidth="1"/>
    <col min="12034" max="12266" width="9.140625" style="61"/>
    <col min="12267" max="12267" width="2.85546875" style="61" customWidth="1"/>
    <col min="12268" max="12268" width="3.5703125" style="61" customWidth="1"/>
    <col min="12269" max="12269" width="20.140625" style="61" customWidth="1"/>
    <col min="12270" max="12270" width="2.85546875" style="61" customWidth="1"/>
    <col min="12271" max="12271" width="8" style="61" customWidth="1"/>
    <col min="12272" max="12272" width="7.42578125" style="61" customWidth="1"/>
    <col min="12273" max="12273" width="6" style="61" bestFit="1" customWidth="1"/>
    <col min="12274" max="12274" width="6.28515625" style="61" customWidth="1"/>
    <col min="12275" max="12275" width="6" style="61" customWidth="1"/>
    <col min="12276" max="12276" width="8.28515625" style="61" customWidth="1"/>
    <col min="12277" max="12277" width="5.28515625" style="61" customWidth="1"/>
    <col min="12278" max="12278" width="8.140625" style="61" customWidth="1"/>
    <col min="12279" max="12279" width="6" style="61" customWidth="1"/>
    <col min="12280" max="12280" width="4" style="61" customWidth="1"/>
    <col min="12281" max="12281" width="9.140625" style="61" customWidth="1"/>
    <col min="12282" max="12282" width="7" style="61" customWidth="1"/>
    <col min="12283" max="12283" width="6" style="61" customWidth="1"/>
    <col min="12284" max="12284" width="6.28515625" style="61" customWidth="1"/>
    <col min="12285" max="12285" width="5.85546875" style="61" customWidth="1"/>
    <col min="12286" max="12286" width="7.85546875" style="61" customWidth="1"/>
    <col min="12287" max="12287" width="5.7109375" style="61" customWidth="1"/>
    <col min="12288" max="12289" width="6.7109375" style="61" customWidth="1"/>
    <col min="12290" max="12522" width="9.140625" style="61"/>
    <col min="12523" max="12523" width="2.85546875" style="61" customWidth="1"/>
    <col min="12524" max="12524" width="3.5703125" style="61" customWidth="1"/>
    <col min="12525" max="12525" width="20.140625" style="61" customWidth="1"/>
    <col min="12526" max="12526" width="2.85546875" style="61" customWidth="1"/>
    <col min="12527" max="12527" width="8" style="61" customWidth="1"/>
    <col min="12528" max="12528" width="7.42578125" style="61" customWidth="1"/>
    <col min="12529" max="12529" width="6" style="61" bestFit="1" customWidth="1"/>
    <col min="12530" max="12530" width="6.28515625" style="61" customWidth="1"/>
    <col min="12531" max="12531" width="6" style="61" customWidth="1"/>
    <col min="12532" max="12532" width="8.28515625" style="61" customWidth="1"/>
    <col min="12533" max="12533" width="5.28515625" style="61" customWidth="1"/>
    <col min="12534" max="12534" width="8.140625" style="61" customWidth="1"/>
    <col min="12535" max="12535" width="6" style="61" customWidth="1"/>
    <col min="12536" max="12536" width="4" style="61" customWidth="1"/>
    <col min="12537" max="12537" width="9.140625" style="61" customWidth="1"/>
    <col min="12538" max="12538" width="7" style="61" customWidth="1"/>
    <col min="12539" max="12539" width="6" style="61" customWidth="1"/>
    <col min="12540" max="12540" width="6.28515625" style="61" customWidth="1"/>
    <col min="12541" max="12541" width="5.85546875" style="61" customWidth="1"/>
    <col min="12542" max="12542" width="7.85546875" style="61" customWidth="1"/>
    <col min="12543" max="12543" width="5.7109375" style="61" customWidth="1"/>
    <col min="12544" max="12545" width="6.7109375" style="61" customWidth="1"/>
    <col min="12546" max="12778" width="9.140625" style="61"/>
    <col min="12779" max="12779" width="2.85546875" style="61" customWidth="1"/>
    <col min="12780" max="12780" width="3.5703125" style="61" customWidth="1"/>
    <col min="12781" max="12781" width="20.140625" style="61" customWidth="1"/>
    <col min="12782" max="12782" width="2.85546875" style="61" customWidth="1"/>
    <col min="12783" max="12783" width="8" style="61" customWidth="1"/>
    <col min="12784" max="12784" width="7.42578125" style="61" customWidth="1"/>
    <col min="12785" max="12785" width="6" style="61" bestFit="1" customWidth="1"/>
    <col min="12786" max="12786" width="6.28515625" style="61" customWidth="1"/>
    <col min="12787" max="12787" width="6" style="61" customWidth="1"/>
    <col min="12788" max="12788" width="8.28515625" style="61" customWidth="1"/>
    <col min="12789" max="12789" width="5.28515625" style="61" customWidth="1"/>
    <col min="12790" max="12790" width="8.140625" style="61" customWidth="1"/>
    <col min="12791" max="12791" width="6" style="61" customWidth="1"/>
    <col min="12792" max="12792" width="4" style="61" customWidth="1"/>
    <col min="12793" max="12793" width="9.140625" style="61" customWidth="1"/>
    <col min="12794" max="12794" width="7" style="61" customWidth="1"/>
    <col min="12795" max="12795" width="6" style="61" customWidth="1"/>
    <col min="12796" max="12796" width="6.28515625" style="61" customWidth="1"/>
    <col min="12797" max="12797" width="5.85546875" style="61" customWidth="1"/>
    <col min="12798" max="12798" width="7.85546875" style="61" customWidth="1"/>
    <col min="12799" max="12799" width="5.7109375" style="61" customWidth="1"/>
    <col min="12800" max="12801" width="6.7109375" style="61" customWidth="1"/>
    <col min="12802" max="13034" width="9.140625" style="61"/>
    <col min="13035" max="13035" width="2.85546875" style="61" customWidth="1"/>
    <col min="13036" max="13036" width="3.5703125" style="61" customWidth="1"/>
    <col min="13037" max="13037" width="20.140625" style="61" customWidth="1"/>
    <col min="13038" max="13038" width="2.85546875" style="61" customWidth="1"/>
    <col min="13039" max="13039" width="8" style="61" customWidth="1"/>
    <col min="13040" max="13040" width="7.42578125" style="61" customWidth="1"/>
    <col min="13041" max="13041" width="6" style="61" bestFit="1" customWidth="1"/>
    <col min="13042" max="13042" width="6.28515625" style="61" customWidth="1"/>
    <col min="13043" max="13043" width="6" style="61" customWidth="1"/>
    <col min="13044" max="13044" width="8.28515625" style="61" customWidth="1"/>
    <col min="13045" max="13045" width="5.28515625" style="61" customWidth="1"/>
    <col min="13046" max="13046" width="8.140625" style="61" customWidth="1"/>
    <col min="13047" max="13047" width="6" style="61" customWidth="1"/>
    <col min="13048" max="13048" width="4" style="61" customWidth="1"/>
    <col min="13049" max="13049" width="9.140625" style="61" customWidth="1"/>
    <col min="13050" max="13050" width="7" style="61" customWidth="1"/>
    <col min="13051" max="13051" width="6" style="61" customWidth="1"/>
    <col min="13052" max="13052" width="6.28515625" style="61" customWidth="1"/>
    <col min="13053" max="13053" width="5.85546875" style="61" customWidth="1"/>
    <col min="13054" max="13054" width="7.85546875" style="61" customWidth="1"/>
    <col min="13055" max="13055" width="5.7109375" style="61" customWidth="1"/>
    <col min="13056" max="13057" width="6.7109375" style="61" customWidth="1"/>
    <col min="13058" max="13290" width="9.140625" style="61"/>
    <col min="13291" max="13291" width="2.85546875" style="61" customWidth="1"/>
    <col min="13292" max="13292" width="3.5703125" style="61" customWidth="1"/>
    <col min="13293" max="13293" width="20.140625" style="61" customWidth="1"/>
    <col min="13294" max="13294" width="2.85546875" style="61" customWidth="1"/>
    <col min="13295" max="13295" width="8" style="61" customWidth="1"/>
    <col min="13296" max="13296" width="7.42578125" style="61" customWidth="1"/>
    <col min="13297" max="13297" width="6" style="61" bestFit="1" customWidth="1"/>
    <col min="13298" max="13298" width="6.28515625" style="61" customWidth="1"/>
    <col min="13299" max="13299" width="6" style="61" customWidth="1"/>
    <col min="13300" max="13300" width="8.28515625" style="61" customWidth="1"/>
    <col min="13301" max="13301" width="5.28515625" style="61" customWidth="1"/>
    <col min="13302" max="13302" width="8.140625" style="61" customWidth="1"/>
    <col min="13303" max="13303" width="6" style="61" customWidth="1"/>
    <col min="13304" max="13304" width="4" style="61" customWidth="1"/>
    <col min="13305" max="13305" width="9.140625" style="61" customWidth="1"/>
    <col min="13306" max="13306" width="7" style="61" customWidth="1"/>
    <col min="13307" max="13307" width="6" style="61" customWidth="1"/>
    <col min="13308" max="13308" width="6.28515625" style="61" customWidth="1"/>
    <col min="13309" max="13309" width="5.85546875" style="61" customWidth="1"/>
    <col min="13310" max="13310" width="7.85546875" style="61" customWidth="1"/>
    <col min="13311" max="13311" width="5.7109375" style="61" customWidth="1"/>
    <col min="13312" max="13313" width="6.7109375" style="61" customWidth="1"/>
    <col min="13314" max="13546" width="9.140625" style="61"/>
    <col min="13547" max="13547" width="2.85546875" style="61" customWidth="1"/>
    <col min="13548" max="13548" width="3.5703125" style="61" customWidth="1"/>
    <col min="13549" max="13549" width="20.140625" style="61" customWidth="1"/>
    <col min="13550" max="13550" width="2.85546875" style="61" customWidth="1"/>
    <col min="13551" max="13551" width="8" style="61" customWidth="1"/>
    <col min="13552" max="13552" width="7.42578125" style="61" customWidth="1"/>
    <col min="13553" max="13553" width="6" style="61" bestFit="1" customWidth="1"/>
    <col min="13554" max="13554" width="6.28515625" style="61" customWidth="1"/>
    <col min="13555" max="13555" width="6" style="61" customWidth="1"/>
    <col min="13556" max="13556" width="8.28515625" style="61" customWidth="1"/>
    <col min="13557" max="13557" width="5.28515625" style="61" customWidth="1"/>
    <col min="13558" max="13558" width="8.140625" style="61" customWidth="1"/>
    <col min="13559" max="13559" width="6" style="61" customWidth="1"/>
    <col min="13560" max="13560" width="4" style="61" customWidth="1"/>
    <col min="13561" max="13561" width="9.140625" style="61" customWidth="1"/>
    <col min="13562" max="13562" width="7" style="61" customWidth="1"/>
    <col min="13563" max="13563" width="6" style="61" customWidth="1"/>
    <col min="13564" max="13564" width="6.28515625" style="61" customWidth="1"/>
    <col min="13565" max="13565" width="5.85546875" style="61" customWidth="1"/>
    <col min="13566" max="13566" width="7.85546875" style="61" customWidth="1"/>
    <col min="13567" max="13567" width="5.7109375" style="61" customWidth="1"/>
    <col min="13568" max="13569" width="6.7109375" style="61" customWidth="1"/>
    <col min="13570" max="13802" width="9.140625" style="61"/>
    <col min="13803" max="13803" width="2.85546875" style="61" customWidth="1"/>
    <col min="13804" max="13804" width="3.5703125" style="61" customWidth="1"/>
    <col min="13805" max="13805" width="20.140625" style="61" customWidth="1"/>
    <col min="13806" max="13806" width="2.85546875" style="61" customWidth="1"/>
    <col min="13807" max="13807" width="8" style="61" customWidth="1"/>
    <col min="13808" max="13808" width="7.42578125" style="61" customWidth="1"/>
    <col min="13809" max="13809" width="6" style="61" bestFit="1" customWidth="1"/>
    <col min="13810" max="13810" width="6.28515625" style="61" customWidth="1"/>
    <col min="13811" max="13811" width="6" style="61" customWidth="1"/>
    <col min="13812" max="13812" width="8.28515625" style="61" customWidth="1"/>
    <col min="13813" max="13813" width="5.28515625" style="61" customWidth="1"/>
    <col min="13814" max="13814" width="8.140625" style="61" customWidth="1"/>
    <col min="13815" max="13815" width="6" style="61" customWidth="1"/>
    <col min="13816" max="13816" width="4" style="61" customWidth="1"/>
    <col min="13817" max="13817" width="9.140625" style="61" customWidth="1"/>
    <col min="13818" max="13818" width="7" style="61" customWidth="1"/>
    <col min="13819" max="13819" width="6" style="61" customWidth="1"/>
    <col min="13820" max="13820" width="6.28515625" style="61" customWidth="1"/>
    <col min="13821" max="13821" width="5.85546875" style="61" customWidth="1"/>
    <col min="13822" max="13822" width="7.85546875" style="61" customWidth="1"/>
    <col min="13823" max="13823" width="5.7109375" style="61" customWidth="1"/>
    <col min="13824" max="13825" width="6.7109375" style="61" customWidth="1"/>
    <col min="13826" max="14058" width="9.140625" style="61"/>
    <col min="14059" max="14059" width="2.85546875" style="61" customWidth="1"/>
    <col min="14060" max="14060" width="3.5703125" style="61" customWidth="1"/>
    <col min="14061" max="14061" width="20.140625" style="61" customWidth="1"/>
    <col min="14062" max="14062" width="2.85546875" style="61" customWidth="1"/>
    <col min="14063" max="14063" width="8" style="61" customWidth="1"/>
    <col min="14064" max="14064" width="7.42578125" style="61" customWidth="1"/>
    <col min="14065" max="14065" width="6" style="61" bestFit="1" customWidth="1"/>
    <col min="14066" max="14066" width="6.28515625" style="61" customWidth="1"/>
    <col min="14067" max="14067" width="6" style="61" customWidth="1"/>
    <col min="14068" max="14068" width="8.28515625" style="61" customWidth="1"/>
    <col min="14069" max="14069" width="5.28515625" style="61" customWidth="1"/>
    <col min="14070" max="14070" width="8.140625" style="61" customWidth="1"/>
    <col min="14071" max="14071" width="6" style="61" customWidth="1"/>
    <col min="14072" max="14072" width="4" style="61" customWidth="1"/>
    <col min="14073" max="14073" width="9.140625" style="61" customWidth="1"/>
    <col min="14074" max="14074" width="7" style="61" customWidth="1"/>
    <col min="14075" max="14075" width="6" style="61" customWidth="1"/>
    <col min="14076" max="14076" width="6.28515625" style="61" customWidth="1"/>
    <col min="14077" max="14077" width="5.85546875" style="61" customWidth="1"/>
    <col min="14078" max="14078" width="7.85546875" style="61" customWidth="1"/>
    <col min="14079" max="14079" width="5.7109375" style="61" customWidth="1"/>
    <col min="14080" max="14081" width="6.7109375" style="61" customWidth="1"/>
    <col min="14082" max="14314" width="9.140625" style="61"/>
    <col min="14315" max="14315" width="2.85546875" style="61" customWidth="1"/>
    <col min="14316" max="14316" width="3.5703125" style="61" customWidth="1"/>
    <col min="14317" max="14317" width="20.140625" style="61" customWidth="1"/>
    <col min="14318" max="14318" width="2.85546875" style="61" customWidth="1"/>
    <col min="14319" max="14319" width="8" style="61" customWidth="1"/>
    <col min="14320" max="14320" width="7.42578125" style="61" customWidth="1"/>
    <col min="14321" max="14321" width="6" style="61" bestFit="1" customWidth="1"/>
    <col min="14322" max="14322" width="6.28515625" style="61" customWidth="1"/>
    <col min="14323" max="14323" width="6" style="61" customWidth="1"/>
    <col min="14324" max="14324" width="8.28515625" style="61" customWidth="1"/>
    <col min="14325" max="14325" width="5.28515625" style="61" customWidth="1"/>
    <col min="14326" max="14326" width="8.140625" style="61" customWidth="1"/>
    <col min="14327" max="14327" width="6" style="61" customWidth="1"/>
    <col min="14328" max="14328" width="4" style="61" customWidth="1"/>
    <col min="14329" max="14329" width="9.140625" style="61" customWidth="1"/>
    <col min="14330" max="14330" width="7" style="61" customWidth="1"/>
    <col min="14331" max="14331" width="6" style="61" customWidth="1"/>
    <col min="14332" max="14332" width="6.28515625" style="61" customWidth="1"/>
    <col min="14333" max="14333" width="5.85546875" style="61" customWidth="1"/>
    <col min="14334" max="14334" width="7.85546875" style="61" customWidth="1"/>
    <col min="14335" max="14335" width="5.7109375" style="61" customWidth="1"/>
    <col min="14336" max="14337" width="6.7109375" style="61" customWidth="1"/>
    <col min="14338" max="14570" width="9.140625" style="61"/>
    <col min="14571" max="14571" width="2.85546875" style="61" customWidth="1"/>
    <col min="14572" max="14572" width="3.5703125" style="61" customWidth="1"/>
    <col min="14573" max="14573" width="20.140625" style="61" customWidth="1"/>
    <col min="14574" max="14574" width="2.85546875" style="61" customWidth="1"/>
    <col min="14575" max="14575" width="8" style="61" customWidth="1"/>
    <col min="14576" max="14576" width="7.42578125" style="61" customWidth="1"/>
    <col min="14577" max="14577" width="6" style="61" bestFit="1" customWidth="1"/>
    <col min="14578" max="14578" width="6.28515625" style="61" customWidth="1"/>
    <col min="14579" max="14579" width="6" style="61" customWidth="1"/>
    <col min="14580" max="14580" width="8.28515625" style="61" customWidth="1"/>
    <col min="14581" max="14581" width="5.28515625" style="61" customWidth="1"/>
    <col min="14582" max="14582" width="8.140625" style="61" customWidth="1"/>
    <col min="14583" max="14583" width="6" style="61" customWidth="1"/>
    <col min="14584" max="14584" width="4" style="61" customWidth="1"/>
    <col min="14585" max="14585" width="9.140625" style="61" customWidth="1"/>
    <col min="14586" max="14586" width="7" style="61" customWidth="1"/>
    <col min="14587" max="14587" width="6" style="61" customWidth="1"/>
    <col min="14588" max="14588" width="6.28515625" style="61" customWidth="1"/>
    <col min="14589" max="14589" width="5.85546875" style="61" customWidth="1"/>
    <col min="14590" max="14590" width="7.85546875" style="61" customWidth="1"/>
    <col min="14591" max="14591" width="5.7109375" style="61" customWidth="1"/>
    <col min="14592" max="14593" width="6.7109375" style="61" customWidth="1"/>
    <col min="14594" max="14826" width="9.140625" style="61"/>
    <col min="14827" max="14827" width="2.85546875" style="61" customWidth="1"/>
    <col min="14828" max="14828" width="3.5703125" style="61" customWidth="1"/>
    <col min="14829" max="14829" width="20.140625" style="61" customWidth="1"/>
    <col min="14830" max="14830" width="2.85546875" style="61" customWidth="1"/>
    <col min="14831" max="14831" width="8" style="61" customWidth="1"/>
    <col min="14832" max="14832" width="7.42578125" style="61" customWidth="1"/>
    <col min="14833" max="14833" width="6" style="61" bestFit="1" customWidth="1"/>
    <col min="14834" max="14834" width="6.28515625" style="61" customWidth="1"/>
    <col min="14835" max="14835" width="6" style="61" customWidth="1"/>
    <col min="14836" max="14836" width="8.28515625" style="61" customWidth="1"/>
    <col min="14837" max="14837" width="5.28515625" style="61" customWidth="1"/>
    <col min="14838" max="14838" width="8.140625" style="61" customWidth="1"/>
    <col min="14839" max="14839" width="6" style="61" customWidth="1"/>
    <col min="14840" max="14840" width="4" style="61" customWidth="1"/>
    <col min="14841" max="14841" width="9.140625" style="61" customWidth="1"/>
    <col min="14842" max="14842" width="7" style="61" customWidth="1"/>
    <col min="14843" max="14843" width="6" style="61" customWidth="1"/>
    <col min="14844" max="14844" width="6.28515625" style="61" customWidth="1"/>
    <col min="14845" max="14845" width="5.85546875" style="61" customWidth="1"/>
    <col min="14846" max="14846" width="7.85546875" style="61" customWidth="1"/>
    <col min="14847" max="14847" width="5.7109375" style="61" customWidth="1"/>
    <col min="14848" max="14849" width="6.7109375" style="61" customWidth="1"/>
    <col min="14850" max="15082" width="9.140625" style="61"/>
    <col min="15083" max="15083" width="2.85546875" style="61" customWidth="1"/>
    <col min="15084" max="15084" width="3.5703125" style="61" customWidth="1"/>
    <col min="15085" max="15085" width="20.140625" style="61" customWidth="1"/>
    <col min="15086" max="15086" width="2.85546875" style="61" customWidth="1"/>
    <col min="15087" max="15087" width="8" style="61" customWidth="1"/>
    <col min="15088" max="15088" width="7.42578125" style="61" customWidth="1"/>
    <col min="15089" max="15089" width="6" style="61" bestFit="1" customWidth="1"/>
    <col min="15090" max="15090" width="6.28515625" style="61" customWidth="1"/>
    <col min="15091" max="15091" width="6" style="61" customWidth="1"/>
    <col min="15092" max="15092" width="8.28515625" style="61" customWidth="1"/>
    <col min="15093" max="15093" width="5.28515625" style="61" customWidth="1"/>
    <col min="15094" max="15094" width="8.140625" style="61" customWidth="1"/>
    <col min="15095" max="15095" width="6" style="61" customWidth="1"/>
    <col min="15096" max="15096" width="4" style="61" customWidth="1"/>
    <col min="15097" max="15097" width="9.140625" style="61" customWidth="1"/>
    <col min="15098" max="15098" width="7" style="61" customWidth="1"/>
    <col min="15099" max="15099" width="6" style="61" customWidth="1"/>
    <col min="15100" max="15100" width="6.28515625" style="61" customWidth="1"/>
    <col min="15101" max="15101" width="5.85546875" style="61" customWidth="1"/>
    <col min="15102" max="15102" width="7.85546875" style="61" customWidth="1"/>
    <col min="15103" max="15103" width="5.7109375" style="61" customWidth="1"/>
    <col min="15104" max="15105" width="6.7109375" style="61" customWidth="1"/>
    <col min="15106" max="15338" width="9.140625" style="61"/>
    <col min="15339" max="15339" width="2.85546875" style="61" customWidth="1"/>
    <col min="15340" max="15340" width="3.5703125" style="61" customWidth="1"/>
    <col min="15341" max="15341" width="20.140625" style="61" customWidth="1"/>
    <col min="15342" max="15342" width="2.85546875" style="61" customWidth="1"/>
    <col min="15343" max="15343" width="8" style="61" customWidth="1"/>
    <col min="15344" max="15344" width="7.42578125" style="61" customWidth="1"/>
    <col min="15345" max="15345" width="6" style="61" bestFit="1" customWidth="1"/>
    <col min="15346" max="15346" width="6.28515625" style="61" customWidth="1"/>
    <col min="15347" max="15347" width="6" style="61" customWidth="1"/>
    <col min="15348" max="15348" width="8.28515625" style="61" customWidth="1"/>
    <col min="15349" max="15349" width="5.28515625" style="61" customWidth="1"/>
    <col min="15350" max="15350" width="8.140625" style="61" customWidth="1"/>
    <col min="15351" max="15351" width="6" style="61" customWidth="1"/>
    <col min="15352" max="15352" width="4" style="61" customWidth="1"/>
    <col min="15353" max="15353" width="9.140625" style="61" customWidth="1"/>
    <col min="15354" max="15354" width="7" style="61" customWidth="1"/>
    <col min="15355" max="15355" width="6" style="61" customWidth="1"/>
    <col min="15356" max="15356" width="6.28515625" style="61" customWidth="1"/>
    <col min="15357" max="15357" width="5.85546875" style="61" customWidth="1"/>
    <col min="15358" max="15358" width="7.85546875" style="61" customWidth="1"/>
    <col min="15359" max="15359" width="5.7109375" style="61" customWidth="1"/>
    <col min="15360" max="15361" width="6.7109375" style="61" customWidth="1"/>
    <col min="15362" max="15594" width="9.140625" style="61"/>
    <col min="15595" max="15595" width="2.85546875" style="61" customWidth="1"/>
    <col min="15596" max="15596" width="3.5703125" style="61" customWidth="1"/>
    <col min="15597" max="15597" width="20.140625" style="61" customWidth="1"/>
    <col min="15598" max="15598" width="2.85546875" style="61" customWidth="1"/>
    <col min="15599" max="15599" width="8" style="61" customWidth="1"/>
    <col min="15600" max="15600" width="7.42578125" style="61" customWidth="1"/>
    <col min="15601" max="15601" width="6" style="61" bestFit="1" customWidth="1"/>
    <col min="15602" max="15602" width="6.28515625" style="61" customWidth="1"/>
    <col min="15603" max="15603" width="6" style="61" customWidth="1"/>
    <col min="15604" max="15604" width="8.28515625" style="61" customWidth="1"/>
    <col min="15605" max="15605" width="5.28515625" style="61" customWidth="1"/>
    <col min="15606" max="15606" width="8.140625" style="61" customWidth="1"/>
    <col min="15607" max="15607" width="6" style="61" customWidth="1"/>
    <col min="15608" max="15608" width="4" style="61" customWidth="1"/>
    <col min="15609" max="15609" width="9.140625" style="61" customWidth="1"/>
    <col min="15610" max="15610" width="7" style="61" customWidth="1"/>
    <col min="15611" max="15611" width="6" style="61" customWidth="1"/>
    <col min="15612" max="15612" width="6.28515625" style="61" customWidth="1"/>
    <col min="15613" max="15613" width="5.85546875" style="61" customWidth="1"/>
    <col min="15614" max="15614" width="7.85546875" style="61" customWidth="1"/>
    <col min="15615" max="15615" width="5.7109375" style="61" customWidth="1"/>
    <col min="15616" max="15617" width="6.7109375" style="61" customWidth="1"/>
    <col min="15618" max="15850" width="9.140625" style="61"/>
    <col min="15851" max="15851" width="2.85546875" style="61" customWidth="1"/>
    <col min="15852" max="15852" width="3.5703125" style="61" customWidth="1"/>
    <col min="15853" max="15853" width="20.140625" style="61" customWidth="1"/>
    <col min="15854" max="15854" width="2.85546875" style="61" customWidth="1"/>
    <col min="15855" max="15855" width="8" style="61" customWidth="1"/>
    <col min="15856" max="15856" width="7.42578125" style="61" customWidth="1"/>
    <col min="15857" max="15857" width="6" style="61" bestFit="1" customWidth="1"/>
    <col min="15858" max="15858" width="6.28515625" style="61" customWidth="1"/>
    <col min="15859" max="15859" width="6" style="61" customWidth="1"/>
    <col min="15860" max="15860" width="8.28515625" style="61" customWidth="1"/>
    <col min="15861" max="15861" width="5.28515625" style="61" customWidth="1"/>
    <col min="15862" max="15862" width="8.140625" style="61" customWidth="1"/>
    <col min="15863" max="15863" width="6" style="61" customWidth="1"/>
    <col min="15864" max="15864" width="4" style="61" customWidth="1"/>
    <col min="15865" max="15865" width="9.140625" style="61" customWidth="1"/>
    <col min="15866" max="15866" width="7" style="61" customWidth="1"/>
    <col min="15867" max="15867" width="6" style="61" customWidth="1"/>
    <col min="15868" max="15868" width="6.28515625" style="61" customWidth="1"/>
    <col min="15869" max="15869" width="5.85546875" style="61" customWidth="1"/>
    <col min="15870" max="15870" width="7.85546875" style="61" customWidth="1"/>
    <col min="15871" max="15871" width="5.7109375" style="61" customWidth="1"/>
    <col min="15872" max="15873" width="6.7109375" style="61" customWidth="1"/>
    <col min="15874" max="16106" width="9.140625" style="61"/>
    <col min="16107" max="16107" width="2.85546875" style="61" customWidth="1"/>
    <col min="16108" max="16108" width="3.5703125" style="61" customWidth="1"/>
    <col min="16109" max="16109" width="20.140625" style="61" customWidth="1"/>
    <col min="16110" max="16110" width="2.85546875" style="61" customWidth="1"/>
    <col min="16111" max="16111" width="8" style="61" customWidth="1"/>
    <col min="16112" max="16112" width="7.42578125" style="61" customWidth="1"/>
    <col min="16113" max="16113" width="6" style="61" bestFit="1" customWidth="1"/>
    <col min="16114" max="16114" width="6.28515625" style="61" customWidth="1"/>
    <col min="16115" max="16115" width="6" style="61" customWidth="1"/>
    <col min="16116" max="16116" width="8.28515625" style="61" customWidth="1"/>
    <col min="16117" max="16117" width="5.28515625" style="61" customWidth="1"/>
    <col min="16118" max="16118" width="8.140625" style="61" customWidth="1"/>
    <col min="16119" max="16119" width="6" style="61" customWidth="1"/>
    <col min="16120" max="16120" width="4" style="61" customWidth="1"/>
    <col min="16121" max="16121" width="9.140625" style="61" customWidth="1"/>
    <col min="16122" max="16122" width="7" style="61" customWidth="1"/>
    <col min="16123" max="16123" width="6" style="61" customWidth="1"/>
    <col min="16124" max="16124" width="6.28515625" style="61" customWidth="1"/>
    <col min="16125" max="16125" width="5.85546875" style="61" customWidth="1"/>
    <col min="16126" max="16126" width="7.85546875" style="61" customWidth="1"/>
    <col min="16127" max="16127" width="5.7109375" style="61" customWidth="1"/>
    <col min="16128" max="16129" width="6.7109375" style="61" customWidth="1"/>
    <col min="16130" max="16370" width="9.140625" style="61"/>
    <col min="16371" max="16384" width="9.140625" style="61" customWidth="1"/>
  </cols>
  <sheetData>
    <row r="1" spans="1:19" ht="10.5" customHeight="1" x14ac:dyDescent="0.25">
      <c r="A1" s="179" t="s">
        <v>37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9" ht="15.6" customHeight="1" x14ac:dyDescent="0.25">
      <c r="A2" s="184" t="s">
        <v>104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22.5" customHeight="1" x14ac:dyDescent="0.25">
      <c r="A3" s="185" t="s">
        <v>113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ht="22.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</row>
    <row r="5" spans="1:19" ht="17.25" customHeight="1" x14ac:dyDescent="0.25">
      <c r="A5" s="177" t="s">
        <v>1</v>
      </c>
      <c r="B5" s="177" t="s">
        <v>2</v>
      </c>
      <c r="C5" s="176" t="s">
        <v>3</v>
      </c>
      <c r="D5" s="175" t="s">
        <v>4</v>
      </c>
      <c r="E5" s="177" t="s">
        <v>114</v>
      </c>
      <c r="F5" s="178" t="s">
        <v>38</v>
      </c>
      <c r="G5" s="178"/>
      <c r="H5" s="178"/>
      <c r="I5" s="178"/>
      <c r="J5" s="178"/>
      <c r="K5" s="186" t="s">
        <v>106</v>
      </c>
      <c r="L5" s="177" t="s">
        <v>115</v>
      </c>
      <c r="M5" s="178" t="s">
        <v>38</v>
      </c>
      <c r="N5" s="178"/>
      <c r="O5" s="178"/>
      <c r="P5" s="178"/>
      <c r="Q5" s="178"/>
    </row>
    <row r="6" spans="1:19" ht="27" customHeight="1" x14ac:dyDescent="0.25">
      <c r="A6" s="177"/>
      <c r="B6" s="177"/>
      <c r="C6" s="176"/>
      <c r="D6" s="175"/>
      <c r="E6" s="177"/>
      <c r="F6" s="175" t="s">
        <v>6</v>
      </c>
      <c r="G6" s="176" t="s">
        <v>7</v>
      </c>
      <c r="H6" s="175" t="s">
        <v>8</v>
      </c>
      <c r="I6" s="175" t="s">
        <v>9</v>
      </c>
      <c r="J6" s="175" t="s">
        <v>39</v>
      </c>
      <c r="K6" s="186"/>
      <c r="L6" s="177"/>
      <c r="M6" s="175" t="s">
        <v>6</v>
      </c>
      <c r="N6" s="176" t="s">
        <v>7</v>
      </c>
      <c r="O6" s="175" t="s">
        <v>8</v>
      </c>
      <c r="P6" s="175" t="s">
        <v>9</v>
      </c>
      <c r="Q6" s="175" t="s">
        <v>39</v>
      </c>
    </row>
    <row r="7" spans="1:19" ht="64.150000000000006" customHeight="1" x14ac:dyDescent="0.25">
      <c r="A7" s="177"/>
      <c r="B7" s="177"/>
      <c r="C7" s="176"/>
      <c r="D7" s="175"/>
      <c r="E7" s="177"/>
      <c r="F7" s="176"/>
      <c r="G7" s="183"/>
      <c r="H7" s="176"/>
      <c r="I7" s="175"/>
      <c r="J7" s="175"/>
      <c r="K7" s="186"/>
      <c r="L7" s="177"/>
      <c r="M7" s="176"/>
      <c r="N7" s="183"/>
      <c r="O7" s="176"/>
      <c r="P7" s="175"/>
      <c r="Q7" s="175"/>
    </row>
    <row r="8" spans="1:19" s="120" customFormat="1" ht="19.5" customHeight="1" x14ac:dyDescent="0.25">
      <c r="A8" s="129">
        <v>1</v>
      </c>
      <c r="B8" s="129">
        <v>2</v>
      </c>
      <c r="C8" s="129">
        <v>3</v>
      </c>
      <c r="D8" s="129">
        <v>4</v>
      </c>
      <c r="E8" s="129">
        <v>15</v>
      </c>
      <c r="F8" s="129">
        <v>16</v>
      </c>
      <c r="G8" s="129">
        <v>17</v>
      </c>
      <c r="H8" s="129">
        <v>17</v>
      </c>
      <c r="I8" s="129">
        <v>18</v>
      </c>
      <c r="J8" s="129">
        <v>20</v>
      </c>
      <c r="K8" s="130"/>
      <c r="L8" s="129">
        <v>15</v>
      </c>
      <c r="M8" s="129">
        <v>16</v>
      </c>
      <c r="N8" s="129">
        <v>17</v>
      </c>
      <c r="O8" s="129">
        <v>17</v>
      </c>
      <c r="P8" s="129">
        <v>18</v>
      </c>
      <c r="Q8" s="129">
        <v>20</v>
      </c>
    </row>
    <row r="9" spans="1:19" x14ac:dyDescent="0.25">
      <c r="A9" s="7"/>
      <c r="B9" s="67"/>
      <c r="C9" s="122" t="s">
        <v>40</v>
      </c>
      <c r="D9" s="121"/>
      <c r="E9" s="68">
        <f>F9+G9+H9+I9+J9</f>
        <v>1223485</v>
      </c>
      <c r="F9" s="68">
        <f>F10+F68+F84+F87</f>
        <v>561400</v>
      </c>
      <c r="G9" s="68">
        <f>G10+G68+G85+G87</f>
        <v>26854</v>
      </c>
      <c r="H9" s="68">
        <f>H10+H68+H85+H87</f>
        <v>8891</v>
      </c>
      <c r="I9" s="68">
        <f>I10+I68+I85+I87</f>
        <v>590078</v>
      </c>
      <c r="J9" s="68">
        <f>J10+J68+J85+J87</f>
        <v>36262</v>
      </c>
      <c r="K9" s="132">
        <f>L9-E9</f>
        <v>0</v>
      </c>
      <c r="L9" s="68">
        <f>M9+N9+O9+P9+Q9</f>
        <v>1223485</v>
      </c>
      <c r="M9" s="68">
        <f>M10+M68+M84+M87</f>
        <v>561400</v>
      </c>
      <c r="N9" s="68">
        <f>N10+N68+N85+N87</f>
        <v>26854</v>
      </c>
      <c r="O9" s="68">
        <f>O10+O68+O85+O87</f>
        <v>8891</v>
      </c>
      <c r="P9" s="68">
        <f>P10+P68+P85+P87</f>
        <v>590078</v>
      </c>
      <c r="Q9" s="68">
        <f>Q10+Q68+Q85+Q87</f>
        <v>36262</v>
      </c>
    </row>
    <row r="10" spans="1:19" ht="24.75" customHeight="1" x14ac:dyDescent="0.25">
      <c r="A10" s="69"/>
      <c r="B10" s="70"/>
      <c r="C10" s="27" t="s">
        <v>10</v>
      </c>
      <c r="D10" s="53"/>
      <c r="E10" s="23">
        <f>F10+G10+H10+I10+J10</f>
        <v>1121201</v>
      </c>
      <c r="F10" s="23">
        <f>F11+F14+F60+F62</f>
        <v>486970</v>
      </c>
      <c r="G10" s="23">
        <f t="shared" ref="G10:J10" si="0">G11+G14</f>
        <v>0</v>
      </c>
      <c r="H10" s="23">
        <f t="shared" si="0"/>
        <v>7891</v>
      </c>
      <c r="I10" s="23">
        <f t="shared" si="0"/>
        <v>590078</v>
      </c>
      <c r="J10" s="23">
        <f t="shared" si="0"/>
        <v>36262</v>
      </c>
      <c r="K10" s="132">
        <f t="shared" ref="K10:K73" si="1">L10-E10</f>
        <v>42400</v>
      </c>
      <c r="L10" s="23">
        <f>M10+N10+O10+P10+Q10</f>
        <v>1163601</v>
      </c>
      <c r="M10" s="23">
        <f>M11+M14+M60+M62</f>
        <v>529370</v>
      </c>
      <c r="N10" s="23">
        <f t="shared" ref="N10:Q10" si="2">N11+N14</f>
        <v>0</v>
      </c>
      <c r="O10" s="23">
        <f t="shared" si="2"/>
        <v>7891</v>
      </c>
      <c r="P10" s="23">
        <f t="shared" si="2"/>
        <v>590078</v>
      </c>
      <c r="Q10" s="23">
        <f t="shared" si="2"/>
        <v>36262</v>
      </c>
    </row>
    <row r="11" spans="1:19" ht="16.5" customHeight="1" x14ac:dyDescent="0.25">
      <c r="A11" s="71"/>
      <c r="B11" s="72"/>
      <c r="C11" s="31" t="s">
        <v>11</v>
      </c>
      <c r="D11" s="73"/>
      <c r="E11" s="74">
        <f>E12+E13</f>
        <v>625327</v>
      </c>
      <c r="F11" s="74">
        <f>F12+F13</f>
        <v>0</v>
      </c>
      <c r="G11" s="74">
        <f t="shared" ref="G11:J11" si="3">G12+G13</f>
        <v>0</v>
      </c>
      <c r="H11" s="74">
        <f t="shared" si="3"/>
        <v>0</v>
      </c>
      <c r="I11" s="74">
        <f t="shared" si="3"/>
        <v>590078</v>
      </c>
      <c r="J11" s="74">
        <f t="shared" si="3"/>
        <v>35249</v>
      </c>
      <c r="K11" s="132">
        <f t="shared" si="1"/>
        <v>0</v>
      </c>
      <c r="L11" s="23">
        <f t="shared" ref="L11:L15" si="4">M11+N11+O11+P11+Q11</f>
        <v>625327</v>
      </c>
      <c r="M11" s="74">
        <f>M12+M13</f>
        <v>0</v>
      </c>
      <c r="N11" s="74">
        <f t="shared" ref="N11:Q11" si="5">N12+N13</f>
        <v>0</v>
      </c>
      <c r="O11" s="74">
        <f t="shared" si="5"/>
        <v>0</v>
      </c>
      <c r="P11" s="74">
        <f t="shared" si="5"/>
        <v>590078</v>
      </c>
      <c r="Q11" s="74">
        <f t="shared" si="5"/>
        <v>35249</v>
      </c>
    </row>
    <row r="12" spans="1:19" ht="24.6" customHeight="1" x14ac:dyDescent="0.2">
      <c r="A12" s="2">
        <v>322</v>
      </c>
      <c r="B12" s="32" t="s">
        <v>12</v>
      </c>
      <c r="C12" s="7" t="s">
        <v>14</v>
      </c>
      <c r="D12" s="123" t="s">
        <v>15</v>
      </c>
      <c r="E12" s="9">
        <f>F12+I12</f>
        <v>590078</v>
      </c>
      <c r="F12" s="22">
        <v>0</v>
      </c>
      <c r="G12" s="5"/>
      <c r="H12" s="6"/>
      <c r="I12" s="10">
        <v>590078</v>
      </c>
      <c r="J12" s="1"/>
      <c r="K12" s="132">
        <f t="shared" si="1"/>
        <v>0</v>
      </c>
      <c r="L12" s="134">
        <f t="shared" si="4"/>
        <v>590078</v>
      </c>
      <c r="M12" s="22">
        <v>0</v>
      </c>
      <c r="N12" s="5"/>
      <c r="O12" s="6"/>
      <c r="P12" s="10">
        <v>590078</v>
      </c>
      <c r="Q12" s="1"/>
    </row>
    <row r="13" spans="1:19" ht="27.6" customHeight="1" x14ac:dyDescent="0.2">
      <c r="A13" s="2"/>
      <c r="B13" s="32" t="s">
        <v>12</v>
      </c>
      <c r="C13" s="7" t="s">
        <v>16</v>
      </c>
      <c r="D13" s="123" t="s">
        <v>28</v>
      </c>
      <c r="E13" s="9">
        <f>F13+G13+H13+I13+J13</f>
        <v>35249</v>
      </c>
      <c r="F13" s="33">
        <f>2000-1522-478</f>
        <v>0</v>
      </c>
      <c r="G13" s="5"/>
      <c r="H13" s="6"/>
      <c r="I13" s="10"/>
      <c r="J13" s="75">
        <v>35249</v>
      </c>
      <c r="K13" s="132">
        <f t="shared" si="1"/>
        <v>0</v>
      </c>
      <c r="L13" s="134">
        <f t="shared" si="4"/>
        <v>35249</v>
      </c>
      <c r="M13" s="33">
        <f>2000-1522-478</f>
        <v>0</v>
      </c>
      <c r="N13" s="5"/>
      <c r="O13" s="6"/>
      <c r="P13" s="10"/>
      <c r="Q13" s="75">
        <v>35249</v>
      </c>
    </row>
    <row r="14" spans="1:19" ht="24" x14ac:dyDescent="0.25">
      <c r="A14" s="72"/>
      <c r="B14" s="72"/>
      <c r="C14" s="34" t="s">
        <v>18</v>
      </c>
      <c r="D14" s="72"/>
      <c r="E14" s="74">
        <f t="shared" ref="E14:J14" si="6">SUM(E15:E59)</f>
        <v>475874</v>
      </c>
      <c r="F14" s="74">
        <f t="shared" si="6"/>
        <v>466970</v>
      </c>
      <c r="G14" s="74">
        <f t="shared" si="6"/>
        <v>0</v>
      </c>
      <c r="H14" s="74">
        <f t="shared" si="6"/>
        <v>7891</v>
      </c>
      <c r="I14" s="74">
        <f t="shared" si="6"/>
        <v>0</v>
      </c>
      <c r="J14" s="74">
        <f t="shared" si="6"/>
        <v>1013</v>
      </c>
      <c r="K14" s="132">
        <f t="shared" si="1"/>
        <v>42400</v>
      </c>
      <c r="L14" s="23">
        <f t="shared" si="4"/>
        <v>518274</v>
      </c>
      <c r="M14" s="74">
        <f t="shared" ref="M14:Q14" si="7">SUM(M15:M59)</f>
        <v>509370</v>
      </c>
      <c r="N14" s="74">
        <f t="shared" si="7"/>
        <v>0</v>
      </c>
      <c r="O14" s="74">
        <f t="shared" si="7"/>
        <v>7891</v>
      </c>
      <c r="P14" s="74">
        <f t="shared" si="7"/>
        <v>0</v>
      </c>
      <c r="Q14" s="74">
        <f t="shared" si="7"/>
        <v>1013</v>
      </c>
    </row>
    <row r="15" spans="1:19" ht="30" customHeight="1" x14ac:dyDescent="0.2">
      <c r="A15" s="16">
        <v>603</v>
      </c>
      <c r="B15" s="35" t="s">
        <v>12</v>
      </c>
      <c r="C15" s="24" t="s">
        <v>41</v>
      </c>
      <c r="D15" s="16" t="s">
        <v>19</v>
      </c>
      <c r="E15" s="9">
        <f t="shared" ref="E15" si="8">F15+G15+H15+I15+J15</f>
        <v>28279</v>
      </c>
      <c r="F15" s="4">
        <v>27266</v>
      </c>
      <c r="G15" s="5"/>
      <c r="H15" s="8"/>
      <c r="I15" s="19"/>
      <c r="J15" s="106">
        <v>1013</v>
      </c>
      <c r="K15" s="132">
        <f t="shared" si="1"/>
        <v>2670</v>
      </c>
      <c r="L15" s="9">
        <f t="shared" si="4"/>
        <v>30949</v>
      </c>
      <c r="M15" s="4">
        <f>27266 + 2670</f>
        <v>29936</v>
      </c>
      <c r="N15" s="5"/>
      <c r="O15" s="8"/>
      <c r="P15" s="19"/>
      <c r="Q15" s="106">
        <v>1013</v>
      </c>
    </row>
    <row r="16" spans="1:19" ht="64.150000000000006" customHeight="1" x14ac:dyDescent="0.2">
      <c r="A16" s="2"/>
      <c r="B16" s="35" t="s">
        <v>12</v>
      </c>
      <c r="C16" s="139" t="s">
        <v>116</v>
      </c>
      <c r="D16" s="16" t="s">
        <v>108</v>
      </c>
      <c r="E16" s="9"/>
      <c r="F16" s="4"/>
      <c r="G16" s="5"/>
      <c r="H16" s="8"/>
      <c r="I16" s="19"/>
      <c r="J16" s="106"/>
      <c r="K16" s="132">
        <f t="shared" si="1"/>
        <v>40740</v>
      </c>
      <c r="L16" s="9">
        <f>M16+N16+O16+P16+Q16</f>
        <v>40740</v>
      </c>
      <c r="M16" s="141">
        <f>39000+1740</f>
        <v>40740</v>
      </c>
      <c r="N16" s="5"/>
      <c r="O16" s="8"/>
      <c r="P16" s="19"/>
      <c r="Q16" s="106"/>
    </row>
    <row r="17" spans="1:17" ht="46.9" customHeight="1" x14ac:dyDescent="0.2">
      <c r="A17" s="37"/>
      <c r="B17" s="38"/>
      <c r="C17" s="39" t="s">
        <v>42</v>
      </c>
      <c r="D17" s="37"/>
      <c r="E17" s="14"/>
      <c r="F17" s="20"/>
      <c r="G17" s="5"/>
      <c r="H17" s="10"/>
      <c r="I17" s="10"/>
      <c r="J17" s="1"/>
      <c r="K17" s="132">
        <f t="shared" si="1"/>
        <v>0</v>
      </c>
      <c r="L17" s="14"/>
      <c r="M17" s="20"/>
      <c r="N17" s="5"/>
      <c r="O17" s="10"/>
      <c r="P17" s="10"/>
      <c r="Q17" s="1"/>
    </row>
    <row r="18" spans="1:17" ht="22.9" customHeight="1" x14ac:dyDescent="0.2">
      <c r="A18" s="16">
        <v>606</v>
      </c>
      <c r="B18" s="35" t="s">
        <v>12</v>
      </c>
      <c r="C18" s="7" t="s">
        <v>43</v>
      </c>
      <c r="D18" s="16" t="s">
        <v>19</v>
      </c>
      <c r="E18" s="9">
        <f>F18+G18+H18+I18+J18</f>
        <v>9700</v>
      </c>
      <c r="F18" s="92">
        <v>7000</v>
      </c>
      <c r="G18" s="5"/>
      <c r="H18" s="19">
        <f>5641+1000-5094+1153</f>
        <v>2700</v>
      </c>
      <c r="I18" s="10"/>
      <c r="J18" s="1"/>
      <c r="K18" s="132">
        <f t="shared" si="1"/>
        <v>0</v>
      </c>
      <c r="L18" s="9">
        <f>M18+N18+O18+P18+Q18</f>
        <v>9700</v>
      </c>
      <c r="M18" s="92">
        <v>7000</v>
      </c>
      <c r="N18" s="5"/>
      <c r="O18" s="19">
        <f>5641+1000-5094+1153</f>
        <v>2700</v>
      </c>
      <c r="P18" s="10"/>
      <c r="Q18" s="1"/>
    </row>
    <row r="19" spans="1:17" ht="19.899999999999999" customHeight="1" x14ac:dyDescent="0.2">
      <c r="A19" s="16">
        <v>606</v>
      </c>
      <c r="B19" s="35" t="s">
        <v>12</v>
      </c>
      <c r="C19" s="7" t="s">
        <v>44</v>
      </c>
      <c r="D19" s="16" t="s">
        <v>19</v>
      </c>
      <c r="E19" s="9">
        <f t="shared" ref="E19:E67" si="9">F19+G19+H19+I19+J19</f>
        <v>6261</v>
      </c>
      <c r="F19" s="93">
        <v>5000</v>
      </c>
      <c r="G19" s="5"/>
      <c r="H19" s="19">
        <f>522+739</f>
        <v>1261</v>
      </c>
      <c r="I19" s="10"/>
      <c r="J19" s="1"/>
      <c r="K19" s="132">
        <f t="shared" si="1"/>
        <v>0</v>
      </c>
      <c r="L19" s="9">
        <f t="shared" ref="L19:L59" si="10">M19+N19+O19+P19+Q19</f>
        <v>6261</v>
      </c>
      <c r="M19" s="93">
        <v>5000</v>
      </c>
      <c r="N19" s="5"/>
      <c r="O19" s="19">
        <f>522+739</f>
        <v>1261</v>
      </c>
      <c r="P19" s="10"/>
      <c r="Q19" s="1"/>
    </row>
    <row r="20" spans="1:17" ht="24" customHeight="1" x14ac:dyDescent="0.2">
      <c r="A20" s="16">
        <v>606</v>
      </c>
      <c r="B20" s="35" t="s">
        <v>12</v>
      </c>
      <c r="C20" s="7" t="s">
        <v>93</v>
      </c>
      <c r="D20" s="16" t="s">
        <v>19</v>
      </c>
      <c r="E20" s="9">
        <f t="shared" si="9"/>
        <v>0</v>
      </c>
      <c r="F20" s="40">
        <v>0</v>
      </c>
      <c r="G20" s="5"/>
      <c r="H20" s="10"/>
      <c r="I20" s="10"/>
      <c r="J20" s="1"/>
      <c r="K20" s="132">
        <f t="shared" si="1"/>
        <v>0</v>
      </c>
      <c r="L20" s="9">
        <f t="shared" si="10"/>
        <v>0</v>
      </c>
      <c r="M20" s="40">
        <v>0</v>
      </c>
      <c r="N20" s="5"/>
      <c r="O20" s="10"/>
      <c r="P20" s="10"/>
      <c r="Q20" s="1"/>
    </row>
    <row r="21" spans="1:17" ht="26.25" x14ac:dyDescent="0.2">
      <c r="A21" s="16">
        <v>606</v>
      </c>
      <c r="B21" s="35" t="s">
        <v>12</v>
      </c>
      <c r="C21" s="7" t="s">
        <v>45</v>
      </c>
      <c r="D21" s="16" t="s">
        <v>19</v>
      </c>
      <c r="E21" s="9">
        <f t="shared" si="9"/>
        <v>8930</v>
      </c>
      <c r="F21" s="138">
        <v>5000</v>
      </c>
      <c r="G21" s="5"/>
      <c r="H21" s="10">
        <v>3930</v>
      </c>
      <c r="I21" s="10"/>
      <c r="J21" s="1"/>
      <c r="K21" s="132">
        <f t="shared" si="1"/>
        <v>0</v>
      </c>
      <c r="L21" s="9">
        <f t="shared" si="10"/>
        <v>8930</v>
      </c>
      <c r="M21" s="138">
        <v>5000</v>
      </c>
      <c r="N21" s="5"/>
      <c r="O21" s="10">
        <v>3930</v>
      </c>
      <c r="P21" s="10"/>
      <c r="Q21" s="1"/>
    </row>
    <row r="22" spans="1:17" ht="30" customHeight="1" x14ac:dyDescent="0.2">
      <c r="A22" s="16">
        <v>606</v>
      </c>
      <c r="B22" s="35" t="s">
        <v>12</v>
      </c>
      <c r="C22" s="7" t="s">
        <v>46</v>
      </c>
      <c r="D22" s="16" t="s">
        <v>19</v>
      </c>
      <c r="E22" s="9">
        <f t="shared" si="9"/>
        <v>0</v>
      </c>
      <c r="F22" s="40"/>
      <c r="G22" s="5"/>
      <c r="H22" s="10"/>
      <c r="I22" s="10"/>
      <c r="J22" s="1"/>
      <c r="K22" s="132">
        <f t="shared" si="1"/>
        <v>0</v>
      </c>
      <c r="L22" s="9">
        <f t="shared" si="10"/>
        <v>0</v>
      </c>
      <c r="M22" s="40"/>
      <c r="N22" s="5"/>
      <c r="O22" s="10"/>
      <c r="P22" s="10"/>
      <c r="Q22" s="1"/>
    </row>
    <row r="23" spans="1:17" ht="26.25" x14ac:dyDescent="0.2">
      <c r="A23" s="16">
        <v>606</v>
      </c>
      <c r="B23" s="35" t="s">
        <v>12</v>
      </c>
      <c r="C23" s="7" t="s">
        <v>47</v>
      </c>
      <c r="D23" s="16" t="s">
        <v>19</v>
      </c>
      <c r="E23" s="9">
        <f t="shared" si="9"/>
        <v>0</v>
      </c>
      <c r="F23" s="40"/>
      <c r="G23" s="5"/>
      <c r="H23" s="10"/>
      <c r="I23" s="10"/>
      <c r="J23" s="1"/>
      <c r="K23" s="132">
        <f t="shared" si="1"/>
        <v>0</v>
      </c>
      <c r="L23" s="9">
        <f t="shared" si="10"/>
        <v>0</v>
      </c>
      <c r="M23" s="40"/>
      <c r="N23" s="5"/>
      <c r="O23" s="10"/>
      <c r="P23" s="10"/>
      <c r="Q23" s="1"/>
    </row>
    <row r="24" spans="1:17" ht="26.25" x14ac:dyDescent="0.2">
      <c r="A24" s="16">
        <v>606</v>
      </c>
      <c r="B24" s="35" t="s">
        <v>12</v>
      </c>
      <c r="C24" s="7" t="s">
        <v>48</v>
      </c>
      <c r="D24" s="16" t="s">
        <v>19</v>
      </c>
      <c r="E24" s="9">
        <f t="shared" si="9"/>
        <v>0</v>
      </c>
      <c r="F24" s="40"/>
      <c r="G24" s="5"/>
      <c r="H24" s="10"/>
      <c r="I24" s="10"/>
      <c r="J24" s="1"/>
      <c r="K24" s="132">
        <f t="shared" si="1"/>
        <v>0</v>
      </c>
      <c r="L24" s="9">
        <f t="shared" si="10"/>
        <v>0</v>
      </c>
      <c r="M24" s="40"/>
      <c r="N24" s="5"/>
      <c r="O24" s="10"/>
      <c r="P24" s="10"/>
      <c r="Q24" s="1"/>
    </row>
    <row r="25" spans="1:17" ht="49.9" customHeight="1" x14ac:dyDescent="0.2">
      <c r="A25" s="16">
        <v>606</v>
      </c>
      <c r="B25" s="35" t="s">
        <v>12</v>
      </c>
      <c r="C25" s="110" t="s">
        <v>49</v>
      </c>
      <c r="D25" s="16" t="s">
        <v>19</v>
      </c>
      <c r="E25" s="9">
        <f t="shared" si="9"/>
        <v>4785</v>
      </c>
      <c r="F25" s="77">
        <v>4785</v>
      </c>
      <c r="G25" s="5"/>
      <c r="H25" s="10"/>
      <c r="I25" s="10"/>
      <c r="J25" s="1"/>
      <c r="K25" s="132">
        <f t="shared" si="1"/>
        <v>0</v>
      </c>
      <c r="L25" s="9">
        <f t="shared" si="10"/>
        <v>4785</v>
      </c>
      <c r="M25" s="77">
        <v>4785</v>
      </c>
      <c r="N25" s="5"/>
      <c r="O25" s="10"/>
      <c r="P25" s="10"/>
      <c r="Q25" s="1"/>
    </row>
    <row r="26" spans="1:17" ht="27.6" customHeight="1" x14ac:dyDescent="0.2">
      <c r="A26" s="16">
        <v>606</v>
      </c>
      <c r="B26" s="35" t="s">
        <v>12</v>
      </c>
      <c r="C26" s="110" t="s">
        <v>50</v>
      </c>
      <c r="D26" s="16" t="s">
        <v>19</v>
      </c>
      <c r="E26" s="9">
        <f t="shared" si="9"/>
        <v>775</v>
      </c>
      <c r="F26" s="77">
        <v>775</v>
      </c>
      <c r="G26" s="5"/>
      <c r="H26" s="10"/>
      <c r="I26" s="10"/>
      <c r="J26" s="1"/>
      <c r="K26" s="132">
        <f t="shared" si="1"/>
        <v>0</v>
      </c>
      <c r="L26" s="9">
        <f t="shared" si="10"/>
        <v>775</v>
      </c>
      <c r="M26" s="77">
        <v>775</v>
      </c>
      <c r="N26" s="5"/>
      <c r="O26" s="10"/>
      <c r="P26" s="10"/>
      <c r="Q26" s="1"/>
    </row>
    <row r="27" spans="1:17" ht="25.9" customHeight="1" x14ac:dyDescent="0.2">
      <c r="A27" s="16">
        <v>606</v>
      </c>
      <c r="B27" s="35" t="s">
        <v>12</v>
      </c>
      <c r="C27" s="110" t="s">
        <v>51</v>
      </c>
      <c r="D27" s="16" t="s">
        <v>19</v>
      </c>
      <c r="E27" s="9">
        <f t="shared" si="9"/>
        <v>1000</v>
      </c>
      <c r="F27" s="77">
        <v>1000</v>
      </c>
      <c r="G27" s="5"/>
      <c r="H27" s="10"/>
      <c r="I27" s="10"/>
      <c r="J27" s="1"/>
      <c r="K27" s="132">
        <f t="shared" si="1"/>
        <v>0</v>
      </c>
      <c r="L27" s="9">
        <f t="shared" si="10"/>
        <v>1000</v>
      </c>
      <c r="M27" s="77">
        <v>1000</v>
      </c>
      <c r="N27" s="5"/>
      <c r="O27" s="10"/>
      <c r="P27" s="10"/>
      <c r="Q27" s="1"/>
    </row>
    <row r="28" spans="1:17" ht="33.6" customHeight="1" x14ac:dyDescent="0.2">
      <c r="A28" s="16">
        <v>606</v>
      </c>
      <c r="B28" s="35" t="s">
        <v>12</v>
      </c>
      <c r="C28" s="110" t="s">
        <v>98</v>
      </c>
      <c r="D28" s="16" t="s">
        <v>19</v>
      </c>
      <c r="E28" s="9">
        <f t="shared" si="9"/>
        <v>111786</v>
      </c>
      <c r="F28" s="77">
        <v>111786</v>
      </c>
      <c r="G28" s="5"/>
      <c r="H28" s="10"/>
      <c r="I28" s="10"/>
      <c r="J28" s="1"/>
      <c r="K28" s="132">
        <f t="shared" si="1"/>
        <v>0</v>
      </c>
      <c r="L28" s="9">
        <f t="shared" si="10"/>
        <v>111786</v>
      </c>
      <c r="M28" s="77">
        <v>111786</v>
      </c>
      <c r="N28" s="5"/>
      <c r="O28" s="10"/>
      <c r="P28" s="10"/>
      <c r="Q28" s="1"/>
    </row>
    <row r="29" spans="1:17" ht="26.25" x14ac:dyDescent="0.2">
      <c r="A29" s="16">
        <v>606</v>
      </c>
      <c r="B29" s="35" t="s">
        <v>12</v>
      </c>
      <c r="C29" s="110" t="s">
        <v>52</v>
      </c>
      <c r="D29" s="16" t="s">
        <v>19</v>
      </c>
      <c r="E29" s="9">
        <f t="shared" si="9"/>
        <v>4235</v>
      </c>
      <c r="F29" s="77">
        <v>4235</v>
      </c>
      <c r="G29" s="5"/>
      <c r="H29" s="10"/>
      <c r="I29" s="10"/>
      <c r="J29" s="1"/>
      <c r="K29" s="132">
        <f t="shared" si="1"/>
        <v>0</v>
      </c>
      <c r="L29" s="9">
        <f t="shared" si="10"/>
        <v>4235</v>
      </c>
      <c r="M29" s="77">
        <v>4235</v>
      </c>
      <c r="N29" s="5"/>
      <c r="O29" s="10"/>
      <c r="P29" s="10"/>
      <c r="Q29" s="1"/>
    </row>
    <row r="30" spans="1:17" ht="26.25" x14ac:dyDescent="0.2">
      <c r="A30" s="16">
        <v>606</v>
      </c>
      <c r="B30" s="35" t="s">
        <v>12</v>
      </c>
      <c r="C30" s="110" t="s">
        <v>53</v>
      </c>
      <c r="D30" s="16" t="s">
        <v>19</v>
      </c>
      <c r="E30" s="9">
        <f t="shared" si="9"/>
        <v>610</v>
      </c>
      <c r="F30" s="77">
        <v>610</v>
      </c>
      <c r="G30" s="5"/>
      <c r="H30" s="10"/>
      <c r="I30" s="10"/>
      <c r="J30" s="1"/>
      <c r="K30" s="132">
        <f t="shared" si="1"/>
        <v>0</v>
      </c>
      <c r="L30" s="9">
        <f t="shared" si="10"/>
        <v>610</v>
      </c>
      <c r="M30" s="77">
        <v>610</v>
      </c>
      <c r="N30" s="5"/>
      <c r="O30" s="10"/>
      <c r="P30" s="10"/>
      <c r="Q30" s="1"/>
    </row>
    <row r="31" spans="1:17" ht="26.25" x14ac:dyDescent="0.2">
      <c r="A31" s="16">
        <v>606</v>
      </c>
      <c r="B31" s="35" t="s">
        <v>12</v>
      </c>
      <c r="C31" s="110" t="s">
        <v>54</v>
      </c>
      <c r="D31" s="16" t="s">
        <v>19</v>
      </c>
      <c r="E31" s="9">
        <f t="shared" si="9"/>
        <v>790</v>
      </c>
      <c r="F31" s="77">
        <v>790</v>
      </c>
      <c r="G31" s="5"/>
      <c r="H31" s="10"/>
      <c r="I31" s="10"/>
      <c r="J31" s="1"/>
      <c r="K31" s="132">
        <f t="shared" si="1"/>
        <v>0</v>
      </c>
      <c r="L31" s="9">
        <f t="shared" si="10"/>
        <v>790</v>
      </c>
      <c r="M31" s="77">
        <v>790</v>
      </c>
      <c r="N31" s="5"/>
      <c r="O31" s="10"/>
      <c r="P31" s="10"/>
      <c r="Q31" s="1"/>
    </row>
    <row r="32" spans="1:17" ht="26.25" x14ac:dyDescent="0.2">
      <c r="A32" s="16">
        <v>606</v>
      </c>
      <c r="B32" s="35" t="s">
        <v>12</v>
      </c>
      <c r="C32" s="110" t="s">
        <v>55</v>
      </c>
      <c r="D32" s="16" t="s">
        <v>19</v>
      </c>
      <c r="E32" s="9">
        <f t="shared" si="9"/>
        <v>95765</v>
      </c>
      <c r="F32" s="77">
        <f>91805+3960</f>
        <v>95765</v>
      </c>
      <c r="G32" s="5"/>
      <c r="H32" s="10"/>
      <c r="I32" s="10"/>
      <c r="J32" s="1"/>
      <c r="K32" s="132">
        <f t="shared" si="1"/>
        <v>1600</v>
      </c>
      <c r="L32" s="9">
        <f t="shared" si="10"/>
        <v>97365</v>
      </c>
      <c r="M32" s="77">
        <f>91805+3960+1600</f>
        <v>97365</v>
      </c>
      <c r="N32" s="5"/>
      <c r="O32" s="10"/>
      <c r="P32" s="10"/>
      <c r="Q32" s="1"/>
    </row>
    <row r="33" spans="1:17" x14ac:dyDescent="0.2">
      <c r="A33" s="16"/>
      <c r="B33" s="35"/>
      <c r="C33" s="110"/>
      <c r="D33" s="16"/>
      <c r="E33" s="9">
        <f t="shared" si="9"/>
        <v>0</v>
      </c>
      <c r="F33" s="77"/>
      <c r="G33" s="5"/>
      <c r="H33" s="10"/>
      <c r="I33" s="10"/>
      <c r="J33" s="1"/>
      <c r="K33" s="132">
        <f t="shared" si="1"/>
        <v>0</v>
      </c>
      <c r="L33" s="9">
        <f t="shared" si="10"/>
        <v>0</v>
      </c>
      <c r="M33" s="77"/>
      <c r="N33" s="5"/>
      <c r="O33" s="10"/>
      <c r="P33" s="10"/>
      <c r="Q33" s="1"/>
    </row>
    <row r="34" spans="1:17" ht="24" x14ac:dyDescent="0.2">
      <c r="A34" s="41"/>
      <c r="B34" s="42"/>
      <c r="C34" s="111" t="s">
        <v>56</v>
      </c>
      <c r="D34" s="41"/>
      <c r="E34" s="9"/>
      <c r="F34" s="5"/>
      <c r="G34" s="5"/>
      <c r="H34" s="10"/>
      <c r="I34" s="10"/>
      <c r="J34" s="1"/>
      <c r="K34" s="132">
        <f t="shared" si="1"/>
        <v>0</v>
      </c>
      <c r="L34" s="9">
        <f t="shared" si="10"/>
        <v>0</v>
      </c>
      <c r="M34" s="5"/>
      <c r="N34" s="5"/>
      <c r="O34" s="10"/>
      <c r="P34" s="10"/>
      <c r="Q34" s="1"/>
    </row>
    <row r="35" spans="1:17" ht="26.25" x14ac:dyDescent="0.2">
      <c r="A35" s="16">
        <v>606</v>
      </c>
      <c r="B35" s="35" t="s">
        <v>12</v>
      </c>
      <c r="C35" s="7" t="s">
        <v>57</v>
      </c>
      <c r="D35" s="16" t="s">
        <v>85</v>
      </c>
      <c r="E35" s="9">
        <f t="shared" si="9"/>
        <v>2240</v>
      </c>
      <c r="F35" s="5">
        <v>2240</v>
      </c>
      <c r="G35" s="5"/>
      <c r="H35" s="10"/>
      <c r="I35" s="10"/>
      <c r="J35" s="1"/>
      <c r="K35" s="132">
        <f t="shared" si="1"/>
        <v>0</v>
      </c>
      <c r="L35" s="9">
        <f t="shared" si="10"/>
        <v>2240</v>
      </c>
      <c r="M35" s="5">
        <v>2240</v>
      </c>
      <c r="N35" s="5"/>
      <c r="O35" s="10"/>
      <c r="P35" s="10"/>
      <c r="Q35" s="1"/>
    </row>
    <row r="36" spans="1:17" ht="26.25" x14ac:dyDescent="0.25">
      <c r="A36" s="16">
        <v>606</v>
      </c>
      <c r="B36" s="35" t="s">
        <v>12</v>
      </c>
      <c r="C36" s="7" t="s">
        <v>58</v>
      </c>
      <c r="D36" s="16" t="s">
        <v>85</v>
      </c>
      <c r="E36" s="9">
        <f t="shared" si="9"/>
        <v>92290</v>
      </c>
      <c r="F36" s="5">
        <v>92290</v>
      </c>
      <c r="G36" s="5"/>
      <c r="H36" s="7"/>
      <c r="I36" s="5"/>
      <c r="J36" s="10"/>
      <c r="K36" s="132">
        <f t="shared" si="1"/>
        <v>0</v>
      </c>
      <c r="L36" s="9">
        <f t="shared" si="10"/>
        <v>92290</v>
      </c>
      <c r="M36" s="5">
        <v>92290</v>
      </c>
      <c r="N36" s="5"/>
      <c r="O36" s="7"/>
      <c r="P36" s="5"/>
      <c r="Q36" s="10"/>
    </row>
    <row r="37" spans="1:17" ht="26.25" x14ac:dyDescent="0.2">
      <c r="A37" s="16">
        <v>606</v>
      </c>
      <c r="B37" s="35" t="s">
        <v>12</v>
      </c>
      <c r="C37" s="7" t="s">
        <v>59</v>
      </c>
      <c r="D37" s="16" t="s">
        <v>85</v>
      </c>
      <c r="E37" s="9">
        <f t="shared" si="9"/>
        <v>440</v>
      </c>
      <c r="F37" s="5">
        <v>440</v>
      </c>
      <c r="G37" s="5"/>
      <c r="H37" s="10"/>
      <c r="I37" s="10"/>
      <c r="J37" s="1"/>
      <c r="K37" s="132">
        <f t="shared" si="1"/>
        <v>0</v>
      </c>
      <c r="L37" s="9">
        <f t="shared" si="10"/>
        <v>440</v>
      </c>
      <c r="M37" s="5">
        <v>440</v>
      </c>
      <c r="N37" s="5"/>
      <c r="O37" s="10"/>
      <c r="P37" s="10"/>
      <c r="Q37" s="1"/>
    </row>
    <row r="38" spans="1:17" ht="26.25" x14ac:dyDescent="0.2">
      <c r="A38" s="16">
        <v>606</v>
      </c>
      <c r="B38" s="35" t="s">
        <v>12</v>
      </c>
      <c r="C38" s="43" t="s">
        <v>60</v>
      </c>
      <c r="D38" s="16" t="s">
        <v>85</v>
      </c>
      <c r="E38" s="9">
        <f t="shared" si="9"/>
        <v>1800</v>
      </c>
      <c r="F38" s="5">
        <v>1800</v>
      </c>
      <c r="G38" s="5"/>
      <c r="H38" s="10"/>
      <c r="I38" s="10"/>
      <c r="J38" s="1"/>
      <c r="K38" s="132">
        <f t="shared" si="1"/>
        <v>0</v>
      </c>
      <c r="L38" s="9">
        <f t="shared" si="10"/>
        <v>1800</v>
      </c>
      <c r="M38" s="5">
        <v>1800</v>
      </c>
      <c r="N38" s="5"/>
      <c r="O38" s="10"/>
      <c r="P38" s="10"/>
      <c r="Q38" s="1"/>
    </row>
    <row r="39" spans="1:17" ht="26.25" x14ac:dyDescent="0.2">
      <c r="A39" s="16">
        <v>606</v>
      </c>
      <c r="B39" s="35" t="s">
        <v>12</v>
      </c>
      <c r="C39" s="43" t="s">
        <v>61</v>
      </c>
      <c r="D39" s="16" t="s">
        <v>85</v>
      </c>
      <c r="E39" s="9">
        <f t="shared" si="9"/>
        <v>3015</v>
      </c>
      <c r="F39" s="5">
        <v>3015</v>
      </c>
      <c r="G39" s="5"/>
      <c r="H39" s="10"/>
      <c r="I39" s="10"/>
      <c r="J39" s="1"/>
      <c r="K39" s="132">
        <f t="shared" si="1"/>
        <v>0</v>
      </c>
      <c r="L39" s="9">
        <f t="shared" si="10"/>
        <v>3015</v>
      </c>
      <c r="M39" s="5">
        <v>3015</v>
      </c>
      <c r="N39" s="5"/>
      <c r="O39" s="10"/>
      <c r="P39" s="10"/>
      <c r="Q39" s="1"/>
    </row>
    <row r="40" spans="1:17" ht="26.25" x14ac:dyDescent="0.2">
      <c r="A40" s="16">
        <v>606</v>
      </c>
      <c r="B40" s="35" t="s">
        <v>12</v>
      </c>
      <c r="C40" s="43" t="s">
        <v>62</v>
      </c>
      <c r="D40" s="16" t="s">
        <v>85</v>
      </c>
      <c r="E40" s="9">
        <f t="shared" si="9"/>
        <v>1645</v>
      </c>
      <c r="F40" s="5">
        <v>1645</v>
      </c>
      <c r="G40" s="5"/>
      <c r="H40" s="10"/>
      <c r="I40" s="10"/>
      <c r="J40" s="1"/>
      <c r="K40" s="132">
        <f t="shared" si="1"/>
        <v>0</v>
      </c>
      <c r="L40" s="9">
        <f t="shared" si="10"/>
        <v>1645</v>
      </c>
      <c r="M40" s="5">
        <v>1645</v>
      </c>
      <c r="N40" s="5"/>
      <c r="O40" s="10"/>
      <c r="P40" s="10"/>
      <c r="Q40" s="1"/>
    </row>
    <row r="41" spans="1:17" ht="39.6" customHeight="1" x14ac:dyDescent="0.2">
      <c r="A41" s="16">
        <v>606</v>
      </c>
      <c r="B41" s="35" t="s">
        <v>12</v>
      </c>
      <c r="C41" s="43" t="s">
        <v>63</v>
      </c>
      <c r="D41" s="16" t="s">
        <v>85</v>
      </c>
      <c r="E41" s="9">
        <f t="shared" si="9"/>
        <v>2045</v>
      </c>
      <c r="F41" s="5">
        <v>2045</v>
      </c>
      <c r="G41" s="5"/>
      <c r="H41" s="10"/>
      <c r="I41" s="10"/>
      <c r="J41" s="1"/>
      <c r="K41" s="132">
        <f t="shared" si="1"/>
        <v>0</v>
      </c>
      <c r="L41" s="9">
        <f t="shared" si="10"/>
        <v>2045</v>
      </c>
      <c r="M41" s="5">
        <v>2045</v>
      </c>
      <c r="N41" s="5"/>
      <c r="O41" s="10"/>
      <c r="P41" s="10"/>
      <c r="Q41" s="1"/>
    </row>
    <row r="42" spans="1:17" ht="26.25" x14ac:dyDescent="0.2">
      <c r="A42" s="16">
        <v>606</v>
      </c>
      <c r="B42" s="35" t="s">
        <v>12</v>
      </c>
      <c r="C42" s="43" t="s">
        <v>64</v>
      </c>
      <c r="D42" s="16" t="s">
        <v>85</v>
      </c>
      <c r="E42" s="9">
        <f t="shared" si="9"/>
        <v>650</v>
      </c>
      <c r="F42" s="131">
        <v>650</v>
      </c>
      <c r="G42" s="5"/>
      <c r="H42" s="10"/>
      <c r="I42" s="10"/>
      <c r="J42" s="1"/>
      <c r="K42" s="132">
        <f t="shared" si="1"/>
        <v>-45</v>
      </c>
      <c r="L42" s="9">
        <f t="shared" si="10"/>
        <v>605</v>
      </c>
      <c r="M42" s="131">
        <f>650-45</f>
        <v>605</v>
      </c>
      <c r="N42" s="5"/>
      <c r="O42" s="10"/>
      <c r="P42" s="10"/>
      <c r="Q42" s="1"/>
    </row>
    <row r="43" spans="1:17" ht="26.25" x14ac:dyDescent="0.2">
      <c r="A43" s="16">
        <v>606</v>
      </c>
      <c r="B43" s="35" t="s">
        <v>12</v>
      </c>
      <c r="C43" s="43" t="s">
        <v>65</v>
      </c>
      <c r="D43" s="16" t="s">
        <v>85</v>
      </c>
      <c r="E43" s="9">
        <f t="shared" si="9"/>
        <v>2130</v>
      </c>
      <c r="F43" s="5">
        <v>2130</v>
      </c>
      <c r="G43" s="5"/>
      <c r="H43" s="10"/>
      <c r="I43" s="10"/>
      <c r="J43" s="1"/>
      <c r="K43" s="132">
        <f t="shared" si="1"/>
        <v>0</v>
      </c>
      <c r="L43" s="9">
        <f t="shared" si="10"/>
        <v>2130</v>
      </c>
      <c r="M43" s="5">
        <v>2130</v>
      </c>
      <c r="N43" s="5"/>
      <c r="O43" s="10"/>
      <c r="P43" s="10"/>
      <c r="Q43" s="1"/>
    </row>
    <row r="44" spans="1:17" ht="26.25" x14ac:dyDescent="0.2">
      <c r="A44" s="16">
        <v>606</v>
      </c>
      <c r="B44" s="35" t="s">
        <v>12</v>
      </c>
      <c r="C44" s="43" t="s">
        <v>66</v>
      </c>
      <c r="D44" s="16" t="s">
        <v>85</v>
      </c>
      <c r="E44" s="9">
        <f t="shared" si="9"/>
        <v>940</v>
      </c>
      <c r="F44" s="5">
        <v>940</v>
      </c>
      <c r="G44" s="5"/>
      <c r="H44" s="10"/>
      <c r="I44" s="10"/>
      <c r="J44" s="1"/>
      <c r="K44" s="132">
        <f t="shared" si="1"/>
        <v>0</v>
      </c>
      <c r="L44" s="9">
        <f t="shared" si="10"/>
        <v>940</v>
      </c>
      <c r="M44" s="5">
        <v>940</v>
      </c>
      <c r="N44" s="5"/>
      <c r="O44" s="10"/>
      <c r="P44" s="10"/>
      <c r="Q44" s="1"/>
    </row>
    <row r="45" spans="1:17" ht="26.25" x14ac:dyDescent="0.2">
      <c r="A45" s="16">
        <v>606</v>
      </c>
      <c r="B45" s="35" t="s">
        <v>12</v>
      </c>
      <c r="C45" s="43" t="s">
        <v>67</v>
      </c>
      <c r="D45" s="16" t="s">
        <v>85</v>
      </c>
      <c r="E45" s="9">
        <f t="shared" si="9"/>
        <v>920</v>
      </c>
      <c r="F45" s="5">
        <v>920</v>
      </c>
      <c r="G45" s="5"/>
      <c r="H45" s="10"/>
      <c r="I45" s="10"/>
      <c r="J45" s="1"/>
      <c r="K45" s="132">
        <f t="shared" si="1"/>
        <v>0</v>
      </c>
      <c r="L45" s="9">
        <f t="shared" si="10"/>
        <v>920</v>
      </c>
      <c r="M45" s="5">
        <v>920</v>
      </c>
      <c r="N45" s="5"/>
      <c r="O45" s="10"/>
      <c r="P45" s="10"/>
      <c r="Q45" s="1"/>
    </row>
    <row r="46" spans="1:17" ht="26.25" x14ac:dyDescent="0.2">
      <c r="A46" s="16">
        <v>606</v>
      </c>
      <c r="B46" s="35" t="s">
        <v>12</v>
      </c>
      <c r="C46" s="43" t="s">
        <v>68</v>
      </c>
      <c r="D46" s="16" t="s">
        <v>85</v>
      </c>
      <c r="E46" s="9">
        <f t="shared" si="9"/>
        <v>1900</v>
      </c>
      <c r="F46" s="5">
        <v>1900</v>
      </c>
      <c r="G46" s="5"/>
      <c r="H46" s="10"/>
      <c r="I46" s="10"/>
      <c r="J46" s="1"/>
      <c r="K46" s="132">
        <f t="shared" si="1"/>
        <v>0</v>
      </c>
      <c r="L46" s="9">
        <f t="shared" si="10"/>
        <v>1900</v>
      </c>
      <c r="M46" s="5">
        <v>1900</v>
      </c>
      <c r="N46" s="5"/>
      <c r="O46" s="10"/>
      <c r="P46" s="10"/>
      <c r="Q46" s="1"/>
    </row>
    <row r="47" spans="1:17" ht="24" x14ac:dyDescent="0.2">
      <c r="A47" s="37"/>
      <c r="B47" s="38"/>
      <c r="C47" s="44" t="s">
        <v>69</v>
      </c>
      <c r="D47" s="37"/>
      <c r="E47" s="9">
        <f t="shared" si="9"/>
        <v>0</v>
      </c>
      <c r="F47" s="20"/>
      <c r="G47" s="5"/>
      <c r="H47" s="10"/>
      <c r="I47" s="10"/>
      <c r="J47" s="1"/>
      <c r="K47" s="132">
        <f t="shared" si="1"/>
        <v>0</v>
      </c>
      <c r="L47" s="9">
        <f t="shared" si="10"/>
        <v>0</v>
      </c>
      <c r="M47" s="20"/>
      <c r="N47" s="5"/>
      <c r="O47" s="10"/>
      <c r="P47" s="10"/>
      <c r="Q47" s="1"/>
    </row>
    <row r="48" spans="1:17" ht="26.25" x14ac:dyDescent="0.2">
      <c r="A48" s="16">
        <v>606</v>
      </c>
      <c r="B48" s="35" t="s">
        <v>12</v>
      </c>
      <c r="C48" s="7" t="s">
        <v>70</v>
      </c>
      <c r="D48" s="16" t="s">
        <v>19</v>
      </c>
      <c r="E48" s="9">
        <f t="shared" si="9"/>
        <v>3240</v>
      </c>
      <c r="F48" s="5">
        <v>3240</v>
      </c>
      <c r="G48" s="5"/>
      <c r="H48" s="10"/>
      <c r="I48" s="10"/>
      <c r="J48" s="1"/>
      <c r="K48" s="132">
        <f t="shared" si="1"/>
        <v>0</v>
      </c>
      <c r="L48" s="9">
        <f t="shared" si="10"/>
        <v>3240</v>
      </c>
      <c r="M48" s="5">
        <v>3240</v>
      </c>
      <c r="N48" s="5"/>
      <c r="O48" s="10"/>
      <c r="P48" s="10"/>
      <c r="Q48" s="1"/>
    </row>
    <row r="49" spans="1:17" ht="26.25" x14ac:dyDescent="0.2">
      <c r="A49" s="16">
        <v>606</v>
      </c>
      <c r="B49" s="35" t="s">
        <v>12</v>
      </c>
      <c r="C49" s="45" t="s">
        <v>71</v>
      </c>
      <c r="D49" s="16" t="s">
        <v>19</v>
      </c>
      <c r="E49" s="9">
        <f t="shared" si="9"/>
        <v>3020</v>
      </c>
      <c r="F49" s="5">
        <v>3020</v>
      </c>
      <c r="G49" s="5"/>
      <c r="H49" s="10"/>
      <c r="I49" s="10"/>
      <c r="J49" s="1"/>
      <c r="K49" s="132">
        <f t="shared" si="1"/>
        <v>0</v>
      </c>
      <c r="L49" s="9">
        <f t="shared" si="10"/>
        <v>3020</v>
      </c>
      <c r="M49" s="5">
        <v>3020</v>
      </c>
      <c r="N49" s="5"/>
      <c r="O49" s="10"/>
      <c r="P49" s="10"/>
      <c r="Q49" s="1"/>
    </row>
    <row r="50" spans="1:17" ht="26.25" x14ac:dyDescent="0.2">
      <c r="A50" s="16">
        <v>606</v>
      </c>
      <c r="B50" s="35" t="s">
        <v>12</v>
      </c>
      <c r="C50" s="45" t="s">
        <v>72</v>
      </c>
      <c r="D50" s="16" t="s">
        <v>19</v>
      </c>
      <c r="E50" s="9">
        <f t="shared" si="9"/>
        <v>1140</v>
      </c>
      <c r="F50" s="5">
        <v>1140</v>
      </c>
      <c r="G50" s="5"/>
      <c r="H50" s="10"/>
      <c r="I50" s="10"/>
      <c r="J50" s="1"/>
      <c r="K50" s="132">
        <f t="shared" si="1"/>
        <v>0</v>
      </c>
      <c r="L50" s="9">
        <f t="shared" si="10"/>
        <v>1140</v>
      </c>
      <c r="M50" s="5">
        <v>1140</v>
      </c>
      <c r="N50" s="5"/>
      <c r="O50" s="10"/>
      <c r="P50" s="10"/>
      <c r="Q50" s="1"/>
    </row>
    <row r="51" spans="1:17" ht="36" x14ac:dyDescent="0.2">
      <c r="A51" s="16">
        <v>606</v>
      </c>
      <c r="B51" s="35" t="s">
        <v>12</v>
      </c>
      <c r="C51" s="46" t="s">
        <v>73</v>
      </c>
      <c r="D51" s="16" t="s">
        <v>19</v>
      </c>
      <c r="E51" s="9">
        <f t="shared" si="9"/>
        <v>1585</v>
      </c>
      <c r="F51" s="5">
        <v>1585</v>
      </c>
      <c r="G51" s="5"/>
      <c r="H51" s="10"/>
      <c r="I51" s="10"/>
      <c r="J51" s="1"/>
      <c r="K51" s="132">
        <f t="shared" si="1"/>
        <v>0</v>
      </c>
      <c r="L51" s="9">
        <f t="shared" si="10"/>
        <v>1585</v>
      </c>
      <c r="M51" s="5">
        <v>1585</v>
      </c>
      <c r="N51" s="5"/>
      <c r="O51" s="10"/>
      <c r="P51" s="10"/>
      <c r="Q51" s="1"/>
    </row>
    <row r="52" spans="1:17" ht="26.25" x14ac:dyDescent="0.2">
      <c r="A52" s="16">
        <v>606</v>
      </c>
      <c r="B52" s="35" t="s">
        <v>12</v>
      </c>
      <c r="C52" s="45" t="s">
        <v>74</v>
      </c>
      <c r="D52" s="16" t="s">
        <v>19</v>
      </c>
      <c r="E52" s="9">
        <f t="shared" si="9"/>
        <v>1545</v>
      </c>
      <c r="F52" s="5">
        <f>545+1000</f>
        <v>1545</v>
      </c>
      <c r="G52" s="5"/>
      <c r="H52" s="10"/>
      <c r="I52" s="10"/>
      <c r="J52" s="1"/>
      <c r="K52" s="132">
        <f t="shared" si="1"/>
        <v>-1000</v>
      </c>
      <c r="L52" s="9">
        <f t="shared" si="10"/>
        <v>545</v>
      </c>
      <c r="M52" s="5">
        <f>545+1000-1000</f>
        <v>545</v>
      </c>
      <c r="N52" s="5"/>
      <c r="O52" s="10"/>
      <c r="P52" s="10"/>
      <c r="Q52" s="1"/>
    </row>
    <row r="53" spans="1:17" ht="26.25" x14ac:dyDescent="0.2">
      <c r="A53" s="16">
        <v>606</v>
      </c>
      <c r="B53" s="35" t="s">
        <v>12</v>
      </c>
      <c r="C53" s="45" t="s">
        <v>92</v>
      </c>
      <c r="D53" s="16" t="s">
        <v>19</v>
      </c>
      <c r="E53" s="9">
        <f t="shared" si="9"/>
        <v>870</v>
      </c>
      <c r="F53" s="5">
        <v>870</v>
      </c>
      <c r="G53" s="5"/>
      <c r="H53" s="10"/>
      <c r="I53" s="10"/>
      <c r="J53" s="1"/>
      <c r="K53" s="132">
        <f t="shared" si="1"/>
        <v>0</v>
      </c>
      <c r="L53" s="9">
        <f t="shared" si="10"/>
        <v>870</v>
      </c>
      <c r="M53" s="5">
        <v>870</v>
      </c>
      <c r="N53" s="5"/>
      <c r="O53" s="10"/>
      <c r="P53" s="10"/>
      <c r="Q53" s="1"/>
    </row>
    <row r="54" spans="1:17" ht="26.25" x14ac:dyDescent="0.25">
      <c r="A54" s="16">
        <v>606</v>
      </c>
      <c r="B54" s="35" t="s">
        <v>12</v>
      </c>
      <c r="C54" s="46" t="s">
        <v>75</v>
      </c>
      <c r="D54" s="16" t="s">
        <v>19</v>
      </c>
      <c r="E54" s="9">
        <f t="shared" si="9"/>
        <v>1325</v>
      </c>
      <c r="F54" s="5">
        <v>1325</v>
      </c>
      <c r="G54" s="47"/>
      <c r="H54" s="47"/>
      <c r="I54" s="47"/>
      <c r="J54" s="47"/>
      <c r="K54" s="132">
        <f t="shared" si="1"/>
        <v>0</v>
      </c>
      <c r="L54" s="9">
        <f t="shared" si="10"/>
        <v>1325</v>
      </c>
      <c r="M54" s="5">
        <v>1325</v>
      </c>
      <c r="N54" s="47"/>
      <c r="O54" s="47"/>
      <c r="P54" s="47"/>
      <c r="Q54" s="47"/>
    </row>
    <row r="55" spans="1:17" ht="26.25" x14ac:dyDescent="0.2">
      <c r="A55" s="16">
        <v>606</v>
      </c>
      <c r="B55" s="35" t="s">
        <v>12</v>
      </c>
      <c r="C55" s="45" t="s">
        <v>76</v>
      </c>
      <c r="D55" s="16" t="s">
        <v>19</v>
      </c>
      <c r="E55" s="9">
        <f t="shared" si="9"/>
        <v>1570</v>
      </c>
      <c r="F55" s="5">
        <v>1570</v>
      </c>
      <c r="G55" s="5"/>
      <c r="H55" s="10"/>
      <c r="I55" s="10"/>
      <c r="J55" s="1"/>
      <c r="K55" s="132">
        <f t="shared" si="1"/>
        <v>0</v>
      </c>
      <c r="L55" s="9">
        <f t="shared" si="10"/>
        <v>1570</v>
      </c>
      <c r="M55" s="5">
        <v>1570</v>
      </c>
      <c r="N55" s="5"/>
      <c r="O55" s="10"/>
      <c r="P55" s="10"/>
      <c r="Q55" s="1"/>
    </row>
    <row r="56" spans="1:17" ht="26.25" x14ac:dyDescent="0.2">
      <c r="A56" s="16">
        <v>606</v>
      </c>
      <c r="B56" s="35" t="s">
        <v>12</v>
      </c>
      <c r="C56" s="45" t="s">
        <v>77</v>
      </c>
      <c r="D56" s="16" t="s">
        <v>91</v>
      </c>
      <c r="E56" s="9">
        <f t="shared" si="9"/>
        <v>1230</v>
      </c>
      <c r="F56" s="5">
        <v>1230</v>
      </c>
      <c r="G56" s="5"/>
      <c r="H56" s="10"/>
      <c r="I56" s="10"/>
      <c r="J56" s="1"/>
      <c r="K56" s="132">
        <f t="shared" si="1"/>
        <v>0</v>
      </c>
      <c r="L56" s="9">
        <f t="shared" si="10"/>
        <v>1230</v>
      </c>
      <c r="M56" s="5">
        <v>1230</v>
      </c>
      <c r="N56" s="5"/>
      <c r="O56" s="10"/>
      <c r="P56" s="10"/>
      <c r="Q56" s="1"/>
    </row>
    <row r="57" spans="1:17" ht="53.45" customHeight="1" x14ac:dyDescent="0.2">
      <c r="A57" s="16">
        <v>606</v>
      </c>
      <c r="B57" s="35" t="s">
        <v>12</v>
      </c>
      <c r="C57" s="46" t="s">
        <v>78</v>
      </c>
      <c r="D57" s="16" t="s">
        <v>85</v>
      </c>
      <c r="E57" s="9">
        <f t="shared" si="9"/>
        <v>1315</v>
      </c>
      <c r="F57" s="5">
        <v>1315</v>
      </c>
      <c r="G57" s="5"/>
      <c r="H57" s="10"/>
      <c r="I57" s="10"/>
      <c r="J57" s="1"/>
      <c r="K57" s="132">
        <f t="shared" si="1"/>
        <v>0</v>
      </c>
      <c r="L57" s="9">
        <f t="shared" si="10"/>
        <v>1315</v>
      </c>
      <c r="M57" s="5">
        <v>1315</v>
      </c>
      <c r="N57" s="5"/>
      <c r="O57" s="10"/>
      <c r="P57" s="10"/>
      <c r="Q57" s="1"/>
    </row>
    <row r="58" spans="1:17" ht="34.9" customHeight="1" x14ac:dyDescent="0.2">
      <c r="A58" s="16">
        <v>606</v>
      </c>
      <c r="B58" s="35" t="s">
        <v>12</v>
      </c>
      <c r="C58" s="46" t="s">
        <v>96</v>
      </c>
      <c r="D58" s="16" t="s">
        <v>85</v>
      </c>
      <c r="E58" s="9">
        <f t="shared" si="9"/>
        <v>61103</v>
      </c>
      <c r="F58" s="5">
        <v>61103</v>
      </c>
      <c r="G58" s="5"/>
      <c r="H58" s="10"/>
      <c r="I58" s="10"/>
      <c r="J58" s="1"/>
      <c r="K58" s="132">
        <f t="shared" si="1"/>
        <v>0</v>
      </c>
      <c r="L58" s="9">
        <f t="shared" si="10"/>
        <v>61103</v>
      </c>
      <c r="M58" s="5">
        <v>61103</v>
      </c>
      <c r="N58" s="5"/>
      <c r="O58" s="10"/>
      <c r="P58" s="10"/>
      <c r="Q58" s="1"/>
    </row>
    <row r="59" spans="1:17" ht="39" customHeight="1" x14ac:dyDescent="0.2">
      <c r="A59" s="16">
        <v>619</v>
      </c>
      <c r="B59" s="12" t="s">
        <v>12</v>
      </c>
      <c r="C59" s="7" t="s">
        <v>21</v>
      </c>
      <c r="D59" s="12" t="s">
        <v>91</v>
      </c>
      <c r="E59" s="9">
        <f t="shared" si="9"/>
        <v>15000</v>
      </c>
      <c r="F59" s="22">
        <v>15000</v>
      </c>
      <c r="G59" s="5"/>
      <c r="H59" s="36"/>
      <c r="I59" s="5"/>
      <c r="J59" s="1"/>
      <c r="K59" s="132">
        <f t="shared" si="1"/>
        <v>-1565</v>
      </c>
      <c r="L59" s="9">
        <f t="shared" si="10"/>
        <v>13435</v>
      </c>
      <c r="M59" s="4">
        <f>15000-1565</f>
        <v>13435</v>
      </c>
      <c r="N59" s="5"/>
      <c r="O59" s="36"/>
      <c r="P59" s="5"/>
      <c r="Q59" s="1"/>
    </row>
    <row r="60" spans="1:17" ht="52.9" customHeight="1" x14ac:dyDescent="0.25">
      <c r="A60" s="81"/>
      <c r="B60" s="85"/>
      <c r="C60" s="52" t="s">
        <v>89</v>
      </c>
      <c r="D60" s="124"/>
      <c r="E60" s="97">
        <v>0</v>
      </c>
      <c r="F60" s="96">
        <v>0</v>
      </c>
      <c r="G60" s="96">
        <f>G67</f>
        <v>0</v>
      </c>
      <c r="H60" s="96">
        <f>H67</f>
        <v>0</v>
      </c>
      <c r="I60" s="96">
        <f>I67</f>
        <v>0</v>
      </c>
      <c r="J60" s="96">
        <f>J67</f>
        <v>0</v>
      </c>
      <c r="K60" s="132">
        <f t="shared" si="1"/>
        <v>0</v>
      </c>
      <c r="L60" s="97">
        <v>0</v>
      </c>
      <c r="M60" s="96">
        <v>0</v>
      </c>
      <c r="N60" s="96">
        <f>N67</f>
        <v>0</v>
      </c>
      <c r="O60" s="96">
        <f>O67</f>
        <v>0</v>
      </c>
      <c r="P60" s="96">
        <f>P67</f>
        <v>0</v>
      </c>
      <c r="Q60" s="96">
        <f>Q67</f>
        <v>0</v>
      </c>
    </row>
    <row r="61" spans="1:17" ht="21.75" customHeight="1" x14ac:dyDescent="0.2">
      <c r="A61" s="12"/>
      <c r="B61" s="32"/>
      <c r="C61" s="24"/>
      <c r="D61" s="123"/>
      <c r="E61" s="9"/>
      <c r="F61" s="5"/>
      <c r="G61" s="5"/>
      <c r="H61" s="10"/>
      <c r="I61" s="10"/>
      <c r="J61" s="1"/>
      <c r="K61" s="132">
        <f t="shared" si="1"/>
        <v>0</v>
      </c>
      <c r="L61" s="9"/>
      <c r="M61" s="5"/>
      <c r="N61" s="5"/>
      <c r="O61" s="10"/>
      <c r="P61" s="10"/>
      <c r="Q61" s="1"/>
    </row>
    <row r="62" spans="1:17" x14ac:dyDescent="0.25">
      <c r="A62" s="81"/>
      <c r="B62" s="85"/>
      <c r="C62" s="52" t="s">
        <v>100</v>
      </c>
      <c r="D62" s="124"/>
      <c r="E62" s="135">
        <f>F62+G62+H62+I62</f>
        <v>20000</v>
      </c>
      <c r="F62" s="135">
        <f>F63+F64+F65+F66+F67</f>
        <v>20000</v>
      </c>
      <c r="G62" s="135">
        <f>G69</f>
        <v>0</v>
      </c>
      <c r="H62" s="135">
        <f>H69</f>
        <v>0</v>
      </c>
      <c r="I62" s="135">
        <f>I69</f>
        <v>0</v>
      </c>
      <c r="J62" s="135">
        <f>J69</f>
        <v>0</v>
      </c>
      <c r="K62" s="132">
        <f t="shared" si="1"/>
        <v>0</v>
      </c>
      <c r="L62" s="135">
        <f>M62+N62+O62+P62+Q62</f>
        <v>20000</v>
      </c>
      <c r="M62" s="135">
        <f>M63+M64+M65+M66+M67</f>
        <v>20000</v>
      </c>
      <c r="N62" s="135">
        <f>N69</f>
        <v>0</v>
      </c>
      <c r="O62" s="135">
        <f>O69</f>
        <v>0</v>
      </c>
      <c r="P62" s="135">
        <f>P69</f>
        <v>0</v>
      </c>
      <c r="Q62" s="135">
        <f>Q69</f>
        <v>0</v>
      </c>
    </row>
    <row r="63" spans="1:17" ht="40.15" customHeight="1" x14ac:dyDescent="0.2">
      <c r="A63" s="12">
        <v>832</v>
      </c>
      <c r="B63" s="35" t="s">
        <v>12</v>
      </c>
      <c r="C63" s="21" t="s">
        <v>86</v>
      </c>
      <c r="D63" s="123" t="s">
        <v>85</v>
      </c>
      <c r="E63" s="9">
        <f>F63+G63+H63+I63+J63</f>
        <v>0</v>
      </c>
      <c r="F63" s="4">
        <v>0</v>
      </c>
      <c r="G63" s="5"/>
      <c r="H63" s="10"/>
      <c r="I63" s="15"/>
      <c r="J63" s="1"/>
      <c r="K63" s="132">
        <f t="shared" si="1"/>
        <v>0</v>
      </c>
      <c r="L63" s="9">
        <f>M63+N63+O63+P63+Q63</f>
        <v>0</v>
      </c>
      <c r="M63" s="4"/>
      <c r="N63" s="5"/>
      <c r="O63" s="10"/>
      <c r="P63" s="15"/>
      <c r="Q63" s="1"/>
    </row>
    <row r="64" spans="1:17" ht="44.25" x14ac:dyDescent="0.2">
      <c r="A64" s="12">
        <v>832</v>
      </c>
      <c r="B64" s="35" t="s">
        <v>12</v>
      </c>
      <c r="C64" s="26" t="s">
        <v>87</v>
      </c>
      <c r="D64" s="123" t="s">
        <v>85</v>
      </c>
      <c r="E64" s="9">
        <f t="shared" ref="E64:E66" si="11">F64+G64+H64+I64+J64</f>
        <v>0</v>
      </c>
      <c r="F64" s="4">
        <v>0</v>
      </c>
      <c r="G64" s="5"/>
      <c r="H64" s="10"/>
      <c r="I64" s="15"/>
      <c r="J64" s="1"/>
      <c r="K64" s="132">
        <f t="shared" si="1"/>
        <v>0</v>
      </c>
      <c r="L64" s="9">
        <f t="shared" ref="L64:L67" si="12">M64+N64+O64+P64+Q64</f>
        <v>0</v>
      </c>
      <c r="M64" s="4"/>
      <c r="N64" s="5"/>
      <c r="O64" s="10"/>
      <c r="P64" s="15"/>
      <c r="Q64" s="1"/>
    </row>
    <row r="65" spans="1:17" ht="44.25" x14ac:dyDescent="0.2">
      <c r="A65" s="12">
        <v>832</v>
      </c>
      <c r="B65" s="35" t="s">
        <v>12</v>
      </c>
      <c r="C65" s="26" t="s">
        <v>101</v>
      </c>
      <c r="D65" s="123" t="s">
        <v>85</v>
      </c>
      <c r="E65" s="9">
        <f t="shared" si="11"/>
        <v>0</v>
      </c>
      <c r="F65" s="4">
        <v>0</v>
      </c>
      <c r="G65" s="5"/>
      <c r="H65" s="10"/>
      <c r="I65" s="15"/>
      <c r="J65" s="1"/>
      <c r="K65" s="132">
        <f t="shared" si="1"/>
        <v>0</v>
      </c>
      <c r="L65" s="9">
        <f t="shared" si="12"/>
        <v>0</v>
      </c>
      <c r="M65" s="4"/>
      <c r="N65" s="5"/>
      <c r="O65" s="10"/>
      <c r="P65" s="15"/>
      <c r="Q65" s="1"/>
    </row>
    <row r="66" spans="1:17" ht="44.25" x14ac:dyDescent="0.2">
      <c r="A66" s="16">
        <v>832</v>
      </c>
      <c r="B66" s="35" t="s">
        <v>12</v>
      </c>
      <c r="C66" s="26" t="s">
        <v>88</v>
      </c>
      <c r="D66" s="123" t="s">
        <v>85</v>
      </c>
      <c r="E66" s="9">
        <f t="shared" si="11"/>
        <v>0</v>
      </c>
      <c r="F66" s="5">
        <v>0</v>
      </c>
      <c r="G66" s="5"/>
      <c r="H66" s="19"/>
      <c r="I66" s="10"/>
      <c r="J66" s="1"/>
      <c r="K66" s="132">
        <f t="shared" si="1"/>
        <v>0</v>
      </c>
      <c r="L66" s="9">
        <f t="shared" si="12"/>
        <v>0</v>
      </c>
      <c r="M66" s="5"/>
      <c r="N66" s="5"/>
      <c r="O66" s="19"/>
      <c r="P66" s="10"/>
      <c r="Q66" s="1"/>
    </row>
    <row r="67" spans="1:17" ht="26.25" x14ac:dyDescent="0.2">
      <c r="A67" s="16">
        <v>898</v>
      </c>
      <c r="B67" s="35" t="s">
        <v>12</v>
      </c>
      <c r="C67" s="103" t="s">
        <v>90</v>
      </c>
      <c r="D67" s="12" t="s">
        <v>91</v>
      </c>
      <c r="E67" s="9">
        <f t="shared" si="9"/>
        <v>20000</v>
      </c>
      <c r="F67" s="22">
        <f>15000+5000</f>
        <v>20000</v>
      </c>
      <c r="G67" s="5"/>
      <c r="H67" s="19"/>
      <c r="I67" s="5"/>
      <c r="J67" s="1"/>
      <c r="K67" s="132">
        <f t="shared" si="1"/>
        <v>0</v>
      </c>
      <c r="L67" s="9">
        <f t="shared" si="12"/>
        <v>20000</v>
      </c>
      <c r="M67" s="4">
        <f>15000+5000</f>
        <v>20000</v>
      </c>
      <c r="N67" s="5"/>
      <c r="O67" s="36"/>
      <c r="P67" s="5"/>
      <c r="Q67" s="1"/>
    </row>
    <row r="68" spans="1:17" ht="18.600000000000001" customHeight="1" x14ac:dyDescent="0.25">
      <c r="A68" s="79"/>
      <c r="B68" s="70"/>
      <c r="C68" s="27" t="s">
        <v>22</v>
      </c>
      <c r="D68" s="70"/>
      <c r="E68" s="114">
        <f>E69+E72+E74+E77</f>
        <v>75430</v>
      </c>
      <c r="F68" s="23">
        <f>F69+F72+F74+F77</f>
        <v>74430</v>
      </c>
      <c r="G68" s="23">
        <f>G69+G72+G74+G77</f>
        <v>0</v>
      </c>
      <c r="H68" s="23">
        <f>H77</f>
        <v>1000</v>
      </c>
      <c r="I68" s="23">
        <f>I69+I74+I77+I85+I72</f>
        <v>0</v>
      </c>
      <c r="J68" s="23">
        <f>J69+J74+J77+J85+J72</f>
        <v>0</v>
      </c>
      <c r="K68" s="132">
        <f t="shared" si="1"/>
        <v>-42400</v>
      </c>
      <c r="L68" s="114">
        <f>L69+L72+L74+L77</f>
        <v>33030</v>
      </c>
      <c r="M68" s="23">
        <f>M69+M72+M74+M77</f>
        <v>32030</v>
      </c>
      <c r="N68" s="23">
        <f>N69+N72+N74+N77</f>
        <v>0</v>
      </c>
      <c r="O68" s="23">
        <f>O77</f>
        <v>1000</v>
      </c>
      <c r="P68" s="23">
        <f>P69+P74+P77+P85+P72</f>
        <v>0</v>
      </c>
      <c r="Q68" s="23">
        <f>Q69+Q74+Q77+Q85+Q72</f>
        <v>0</v>
      </c>
    </row>
    <row r="69" spans="1:17" ht="27" customHeight="1" x14ac:dyDescent="0.25">
      <c r="A69" s="81"/>
      <c r="B69" s="81"/>
      <c r="C69" s="49" t="s">
        <v>23</v>
      </c>
      <c r="D69" s="73"/>
      <c r="E69" s="107">
        <f>E70+E71</f>
        <v>0</v>
      </c>
      <c r="F69" s="74">
        <f t="shared" ref="F69:J69" si="13">F70+F71</f>
        <v>0</v>
      </c>
      <c r="G69" s="74">
        <f t="shared" si="13"/>
        <v>0</v>
      </c>
      <c r="H69" s="74">
        <f t="shared" si="13"/>
        <v>0</v>
      </c>
      <c r="I69" s="74">
        <f t="shared" si="13"/>
        <v>0</v>
      </c>
      <c r="J69" s="74">
        <f t="shared" si="13"/>
        <v>0</v>
      </c>
      <c r="K69" s="132">
        <f t="shared" si="1"/>
        <v>0</v>
      </c>
      <c r="L69" s="107">
        <f>L70+L71</f>
        <v>0</v>
      </c>
      <c r="M69" s="74">
        <f t="shared" ref="M69:Q69" si="14">M70+M71</f>
        <v>0</v>
      </c>
      <c r="N69" s="74">
        <f t="shared" si="14"/>
        <v>0</v>
      </c>
      <c r="O69" s="74">
        <f t="shared" si="14"/>
        <v>0</v>
      </c>
      <c r="P69" s="74">
        <f t="shared" si="14"/>
        <v>0</v>
      </c>
      <c r="Q69" s="74">
        <f t="shared" si="14"/>
        <v>0</v>
      </c>
    </row>
    <row r="70" spans="1:17" ht="17.45" customHeight="1" x14ac:dyDescent="0.2">
      <c r="A70" s="12"/>
      <c r="B70" s="32"/>
      <c r="C70" s="24"/>
      <c r="D70" s="123"/>
      <c r="E70" s="9"/>
      <c r="F70" s="5"/>
      <c r="G70" s="5"/>
      <c r="H70" s="10"/>
      <c r="I70" s="10"/>
      <c r="J70" s="1"/>
      <c r="K70" s="132">
        <f t="shared" si="1"/>
        <v>0</v>
      </c>
      <c r="L70" s="9"/>
      <c r="M70" s="5"/>
      <c r="N70" s="5"/>
      <c r="O70" s="10"/>
      <c r="P70" s="10"/>
      <c r="Q70" s="1"/>
    </row>
    <row r="71" spans="1:17" x14ac:dyDescent="0.25">
      <c r="A71" s="12"/>
      <c r="B71" s="50"/>
      <c r="C71" s="24"/>
      <c r="D71" s="123"/>
      <c r="E71" s="9"/>
      <c r="F71" s="5"/>
      <c r="G71" s="5"/>
      <c r="H71" s="10"/>
      <c r="I71" s="10"/>
      <c r="J71" s="58"/>
      <c r="K71" s="132">
        <f t="shared" si="1"/>
        <v>0</v>
      </c>
      <c r="L71" s="9"/>
      <c r="M71" s="5"/>
      <c r="N71" s="5"/>
      <c r="O71" s="10"/>
      <c r="P71" s="10"/>
      <c r="Q71" s="58"/>
    </row>
    <row r="72" spans="1:17" x14ac:dyDescent="0.25">
      <c r="A72" s="82"/>
      <c r="B72" s="81"/>
      <c r="C72" s="49" t="s">
        <v>24</v>
      </c>
      <c r="D72" s="73"/>
      <c r="E72" s="74">
        <f t="shared" ref="E72:Q72" si="15">SUM(E73:E73)</f>
        <v>0</v>
      </c>
      <c r="F72" s="74">
        <f t="shared" si="15"/>
        <v>0</v>
      </c>
      <c r="G72" s="74">
        <f t="shared" si="15"/>
        <v>0</v>
      </c>
      <c r="H72" s="74">
        <f t="shared" si="15"/>
        <v>0</v>
      </c>
      <c r="I72" s="74">
        <f t="shared" si="15"/>
        <v>0</v>
      </c>
      <c r="J72" s="74">
        <f t="shared" si="15"/>
        <v>0</v>
      </c>
      <c r="K72" s="132">
        <f t="shared" si="1"/>
        <v>0</v>
      </c>
      <c r="L72" s="74">
        <f t="shared" si="15"/>
        <v>0</v>
      </c>
      <c r="M72" s="74">
        <f t="shared" si="15"/>
        <v>0</v>
      </c>
      <c r="N72" s="74">
        <f t="shared" si="15"/>
        <v>0</v>
      </c>
      <c r="O72" s="74">
        <f t="shared" si="15"/>
        <v>0</v>
      </c>
      <c r="P72" s="74">
        <f t="shared" si="15"/>
        <v>0</v>
      </c>
      <c r="Q72" s="74">
        <f t="shared" si="15"/>
        <v>0</v>
      </c>
    </row>
    <row r="73" spans="1:17" ht="20.45" customHeight="1" x14ac:dyDescent="0.25">
      <c r="A73" s="12"/>
      <c r="B73" s="32"/>
      <c r="C73" s="25"/>
      <c r="D73" s="123"/>
      <c r="E73" s="83"/>
      <c r="F73" s="8"/>
      <c r="G73" s="8"/>
      <c r="H73" s="8"/>
      <c r="I73" s="8"/>
      <c r="J73" s="7"/>
      <c r="K73" s="132">
        <f t="shared" si="1"/>
        <v>0</v>
      </c>
      <c r="L73" s="83"/>
      <c r="M73" s="8"/>
      <c r="N73" s="8"/>
      <c r="O73" s="8"/>
      <c r="P73" s="8"/>
      <c r="Q73" s="7"/>
    </row>
    <row r="74" spans="1:17" x14ac:dyDescent="0.25">
      <c r="A74" s="72"/>
      <c r="B74" s="72"/>
      <c r="C74" s="31" t="s">
        <v>11</v>
      </c>
      <c r="D74" s="72"/>
      <c r="E74" s="74">
        <f t="shared" ref="E74:J74" si="16">E75+E76</f>
        <v>0</v>
      </c>
      <c r="F74" s="74">
        <f t="shared" si="16"/>
        <v>0</v>
      </c>
      <c r="G74" s="74">
        <f t="shared" si="16"/>
        <v>0</v>
      </c>
      <c r="H74" s="74">
        <f t="shared" si="16"/>
        <v>0</v>
      </c>
      <c r="I74" s="74">
        <f t="shared" si="16"/>
        <v>0</v>
      </c>
      <c r="J74" s="74">
        <f t="shared" si="16"/>
        <v>0</v>
      </c>
      <c r="K74" s="132">
        <f t="shared" ref="K74:K89" si="17">L74-E74</f>
        <v>0</v>
      </c>
      <c r="L74" s="74">
        <f t="shared" ref="L74:Q74" si="18">L75+L76</f>
        <v>0</v>
      </c>
      <c r="M74" s="74">
        <f t="shared" si="18"/>
        <v>0</v>
      </c>
      <c r="N74" s="74">
        <f t="shared" si="18"/>
        <v>0</v>
      </c>
      <c r="O74" s="74">
        <f t="shared" si="18"/>
        <v>0</v>
      </c>
      <c r="P74" s="74">
        <f t="shared" si="18"/>
        <v>0</v>
      </c>
      <c r="Q74" s="74">
        <f t="shared" si="18"/>
        <v>0</v>
      </c>
    </row>
    <row r="75" spans="1:17" x14ac:dyDescent="0.2">
      <c r="A75" s="12"/>
      <c r="B75" s="32"/>
      <c r="C75" s="26"/>
      <c r="D75" s="123"/>
      <c r="E75" s="9"/>
      <c r="F75" s="5"/>
      <c r="G75" s="5"/>
      <c r="H75" s="10"/>
      <c r="I75" s="10"/>
      <c r="J75" s="1"/>
      <c r="K75" s="132">
        <f t="shared" si="17"/>
        <v>0</v>
      </c>
      <c r="L75" s="9"/>
      <c r="M75" s="5"/>
      <c r="N75" s="5"/>
      <c r="O75" s="10"/>
      <c r="P75" s="10"/>
      <c r="Q75" s="1"/>
    </row>
    <row r="76" spans="1:17" x14ac:dyDescent="0.2">
      <c r="A76" s="12"/>
      <c r="B76" s="32"/>
      <c r="C76" s="25"/>
      <c r="D76" s="123"/>
      <c r="E76" s="9"/>
      <c r="F76" s="5"/>
      <c r="G76" s="5"/>
      <c r="H76" s="10"/>
      <c r="I76" s="10"/>
      <c r="J76" s="1"/>
      <c r="K76" s="132">
        <f t="shared" si="17"/>
        <v>0</v>
      </c>
      <c r="L76" s="9"/>
      <c r="M76" s="5"/>
      <c r="N76" s="5"/>
      <c r="O76" s="10"/>
      <c r="P76" s="10"/>
      <c r="Q76" s="1"/>
    </row>
    <row r="77" spans="1:17" ht="24" x14ac:dyDescent="0.25">
      <c r="A77" s="34"/>
      <c r="B77" s="81"/>
      <c r="C77" s="34" t="s">
        <v>18</v>
      </c>
      <c r="D77" s="73"/>
      <c r="E77" s="74">
        <f>F77+G77+H77+I77+J77</f>
        <v>75430</v>
      </c>
      <c r="F77" s="74">
        <f>SUM(F78:F83)</f>
        <v>74430</v>
      </c>
      <c r="G77" s="74">
        <f>SUM(G78:G83)</f>
        <v>0</v>
      </c>
      <c r="H77" s="74">
        <f>SUM(H78:H83)</f>
        <v>1000</v>
      </c>
      <c r="I77" s="74">
        <f t="shared" ref="I77:J77" si="19">SUM(I78:I83)</f>
        <v>0</v>
      </c>
      <c r="J77" s="74">
        <f t="shared" si="19"/>
        <v>0</v>
      </c>
      <c r="K77" s="132">
        <f t="shared" si="17"/>
        <v>-42400</v>
      </c>
      <c r="L77" s="74">
        <f>L78+L79+L80+L81+L82+L83</f>
        <v>33030</v>
      </c>
      <c r="M77" s="74">
        <f>SUM(M78:M83)</f>
        <v>32030</v>
      </c>
      <c r="N77" s="74">
        <f t="shared" ref="N77:Q77" si="20">SUM(N78:N83)</f>
        <v>0</v>
      </c>
      <c r="O77" s="74">
        <f t="shared" si="20"/>
        <v>1000</v>
      </c>
      <c r="P77" s="74">
        <f t="shared" si="20"/>
        <v>0</v>
      </c>
      <c r="Q77" s="74">
        <f t="shared" si="20"/>
        <v>0</v>
      </c>
    </row>
    <row r="78" spans="1:17" ht="26.25" x14ac:dyDescent="0.2">
      <c r="A78" s="16">
        <v>603</v>
      </c>
      <c r="B78" s="35" t="s">
        <v>26</v>
      </c>
      <c r="C78" s="24" t="s">
        <v>27</v>
      </c>
      <c r="D78" s="16" t="s">
        <v>28</v>
      </c>
      <c r="E78" s="51">
        <f>F78+H78+I78+J78</f>
        <v>34430</v>
      </c>
      <c r="F78" s="104">
        <f>26645+18008-5000+6294-11517</f>
        <v>34430</v>
      </c>
      <c r="G78" s="5"/>
      <c r="H78" s="10"/>
      <c r="I78" s="10"/>
      <c r="J78" s="59"/>
      <c r="K78" s="132">
        <f t="shared" si="17"/>
        <v>-3400</v>
      </c>
      <c r="L78" s="51">
        <f>M78+O78+P78+Q78</f>
        <v>31030</v>
      </c>
      <c r="M78" s="140">
        <f>26645+18008-5000+6294-11517-2670-1740+1010</f>
        <v>31030</v>
      </c>
      <c r="N78" s="5"/>
      <c r="O78" s="10"/>
      <c r="P78" s="10"/>
      <c r="Q78" s="59"/>
    </row>
    <row r="79" spans="1:17" ht="44.25" x14ac:dyDescent="0.2">
      <c r="A79" s="16">
        <v>603</v>
      </c>
      <c r="B79" s="35" t="s">
        <v>26</v>
      </c>
      <c r="C79" s="7" t="s">
        <v>94</v>
      </c>
      <c r="D79" s="123" t="s">
        <v>28</v>
      </c>
      <c r="E79" s="51">
        <f t="shared" ref="E79:E83" si="21">F79+H79+I79+J79</f>
        <v>0</v>
      </c>
      <c r="F79" s="5"/>
      <c r="G79" s="5"/>
      <c r="H79" s="10"/>
      <c r="I79" s="10"/>
      <c r="J79" s="60"/>
      <c r="K79" s="132">
        <f t="shared" si="17"/>
        <v>0</v>
      </c>
      <c r="L79" s="51">
        <f t="shared" ref="L79:L83" si="22">M79+O79+P79+Q79</f>
        <v>0</v>
      </c>
      <c r="M79" s="5"/>
      <c r="N79" s="5"/>
      <c r="O79" s="10"/>
      <c r="P79" s="10"/>
      <c r="Q79" s="60"/>
    </row>
    <row r="80" spans="1:17" ht="57" customHeight="1" x14ac:dyDescent="0.2">
      <c r="A80" s="16">
        <v>626</v>
      </c>
      <c r="B80" s="35" t="s">
        <v>26</v>
      </c>
      <c r="C80" s="7" t="s">
        <v>29</v>
      </c>
      <c r="D80" s="16" t="s">
        <v>28</v>
      </c>
      <c r="E80" s="51">
        <f t="shared" si="21"/>
        <v>0</v>
      </c>
      <c r="F80" s="17"/>
      <c r="G80" s="5"/>
      <c r="H80" s="10"/>
      <c r="I80" s="10"/>
      <c r="J80" s="59"/>
      <c r="K80" s="132">
        <f t="shared" si="17"/>
        <v>0</v>
      </c>
      <c r="L80" s="51">
        <f t="shared" si="22"/>
        <v>0</v>
      </c>
      <c r="M80" s="17"/>
      <c r="N80" s="5"/>
      <c r="O80" s="10"/>
      <c r="P80" s="10"/>
      <c r="Q80" s="59"/>
    </row>
    <row r="81" spans="1:17" ht="25.15" customHeight="1" x14ac:dyDescent="0.2">
      <c r="A81" s="2">
        <v>623</v>
      </c>
      <c r="B81" s="32" t="s">
        <v>26</v>
      </c>
      <c r="C81" s="102" t="s">
        <v>97</v>
      </c>
      <c r="D81" s="125" t="s">
        <v>20</v>
      </c>
      <c r="E81" s="51">
        <f t="shared" si="21"/>
        <v>2000</v>
      </c>
      <c r="F81" s="5">
        <v>1000</v>
      </c>
      <c r="G81" s="5"/>
      <c r="H81" s="10">
        <v>1000</v>
      </c>
      <c r="I81" s="10"/>
      <c r="J81" s="60"/>
      <c r="K81" s="132">
        <f t="shared" si="17"/>
        <v>0</v>
      </c>
      <c r="L81" s="51">
        <f t="shared" si="22"/>
        <v>2000</v>
      </c>
      <c r="M81" s="5">
        <v>1000</v>
      </c>
      <c r="N81" s="5"/>
      <c r="O81" s="10">
        <v>1000</v>
      </c>
      <c r="P81" s="10"/>
      <c r="Q81" s="60"/>
    </row>
    <row r="82" spans="1:17" ht="48" x14ac:dyDescent="0.2">
      <c r="A82" s="2"/>
      <c r="B82" s="32" t="s">
        <v>26</v>
      </c>
      <c r="C82" s="133" t="s">
        <v>107</v>
      </c>
      <c r="D82" s="125" t="s">
        <v>108</v>
      </c>
      <c r="E82" s="51">
        <f t="shared" si="21"/>
        <v>39000</v>
      </c>
      <c r="F82" s="5">
        <v>39000</v>
      </c>
      <c r="G82" s="5"/>
      <c r="H82" s="10"/>
      <c r="I82" s="10"/>
      <c r="J82" s="60"/>
      <c r="K82" s="132">
        <f t="shared" si="17"/>
        <v>-39000</v>
      </c>
      <c r="L82" s="51">
        <f t="shared" si="22"/>
        <v>0</v>
      </c>
      <c r="M82" s="5">
        <v>0</v>
      </c>
      <c r="N82" s="5"/>
      <c r="O82" s="10"/>
      <c r="P82" s="10"/>
      <c r="Q82" s="60"/>
    </row>
    <row r="83" spans="1:17" s="78" customFormat="1" ht="44.25" x14ac:dyDescent="0.2">
      <c r="A83" s="2">
        <v>622</v>
      </c>
      <c r="B83" s="32" t="s">
        <v>25</v>
      </c>
      <c r="C83" s="48" t="s">
        <v>95</v>
      </c>
      <c r="D83" s="125" t="s">
        <v>13</v>
      </c>
      <c r="E83" s="51">
        <f t="shared" si="21"/>
        <v>0</v>
      </c>
      <c r="F83" s="4"/>
      <c r="G83" s="5"/>
      <c r="H83" s="36">
        <f>1521-1521</f>
        <v>0</v>
      </c>
      <c r="I83" s="10"/>
      <c r="J83" s="59"/>
      <c r="K83" s="132">
        <f t="shared" si="17"/>
        <v>0</v>
      </c>
      <c r="L83" s="51">
        <f t="shared" si="22"/>
        <v>0</v>
      </c>
      <c r="M83" s="4"/>
      <c r="N83" s="5"/>
      <c r="O83" s="36">
        <f>1521-1521</f>
        <v>0</v>
      </c>
      <c r="P83" s="10"/>
      <c r="Q83" s="59"/>
    </row>
    <row r="84" spans="1:17" s="78" customFormat="1" x14ac:dyDescent="0.25">
      <c r="A84" s="79"/>
      <c r="B84" s="70"/>
      <c r="C84" s="27" t="s">
        <v>30</v>
      </c>
      <c r="D84" s="70"/>
      <c r="E84" s="23">
        <f t="shared" ref="E84:Q84" si="23">E85</f>
        <v>26854</v>
      </c>
      <c r="F84" s="23">
        <f t="shared" si="23"/>
        <v>0</v>
      </c>
      <c r="G84" s="23">
        <f t="shared" si="23"/>
        <v>26854</v>
      </c>
      <c r="H84" s="23">
        <f t="shared" si="23"/>
        <v>0</v>
      </c>
      <c r="I84" s="23">
        <f t="shared" si="23"/>
        <v>0</v>
      </c>
      <c r="J84" s="23">
        <f t="shared" si="23"/>
        <v>0</v>
      </c>
      <c r="K84" s="132">
        <f t="shared" si="17"/>
        <v>0</v>
      </c>
      <c r="L84" s="23">
        <f t="shared" si="23"/>
        <v>26854</v>
      </c>
      <c r="M84" s="23">
        <f t="shared" si="23"/>
        <v>0</v>
      </c>
      <c r="N84" s="23">
        <f t="shared" si="23"/>
        <v>26854</v>
      </c>
      <c r="O84" s="23">
        <f t="shared" si="23"/>
        <v>0</v>
      </c>
      <c r="P84" s="23">
        <f t="shared" si="23"/>
        <v>0</v>
      </c>
      <c r="Q84" s="23">
        <f t="shared" si="23"/>
        <v>0</v>
      </c>
    </row>
    <row r="85" spans="1:17" s="78" customFormat="1" x14ac:dyDescent="0.25">
      <c r="A85" s="81"/>
      <c r="B85" s="85"/>
      <c r="C85" s="52" t="s">
        <v>31</v>
      </c>
      <c r="D85" s="126"/>
      <c r="E85" s="11">
        <f t="shared" ref="E85:Q85" si="24">SUM(E86)</f>
        <v>26854</v>
      </c>
      <c r="F85" s="11">
        <f t="shared" si="24"/>
        <v>0</v>
      </c>
      <c r="G85" s="9">
        <f t="shared" si="24"/>
        <v>26854</v>
      </c>
      <c r="H85" s="11">
        <f t="shared" si="24"/>
        <v>0</v>
      </c>
      <c r="I85" s="11">
        <f t="shared" si="24"/>
        <v>0</v>
      </c>
      <c r="J85" s="11">
        <f t="shared" si="24"/>
        <v>0</v>
      </c>
      <c r="K85" s="132">
        <f t="shared" si="17"/>
        <v>0</v>
      </c>
      <c r="L85" s="11">
        <f t="shared" si="24"/>
        <v>26854</v>
      </c>
      <c r="M85" s="11">
        <f t="shared" si="24"/>
        <v>0</v>
      </c>
      <c r="N85" s="9">
        <f t="shared" si="24"/>
        <v>26854</v>
      </c>
      <c r="O85" s="11">
        <f t="shared" si="24"/>
        <v>0</v>
      </c>
      <c r="P85" s="11">
        <f t="shared" si="24"/>
        <v>0</v>
      </c>
      <c r="Q85" s="11">
        <f t="shared" si="24"/>
        <v>0</v>
      </c>
    </row>
    <row r="86" spans="1:17" s="78" customFormat="1" ht="26.25" x14ac:dyDescent="0.25">
      <c r="A86" s="67">
        <v>738</v>
      </c>
      <c r="B86" s="67" t="s">
        <v>32</v>
      </c>
      <c r="C86" s="7" t="s">
        <v>33</v>
      </c>
      <c r="D86" s="127" t="s">
        <v>17</v>
      </c>
      <c r="E86" s="83">
        <f>SUM(F86:I86)</f>
        <v>26854</v>
      </c>
      <c r="F86" s="18"/>
      <c r="G86" s="8">
        <v>26854</v>
      </c>
      <c r="H86" s="8"/>
      <c r="I86" s="8"/>
      <c r="J86" s="84"/>
      <c r="K86" s="132">
        <f t="shared" si="17"/>
        <v>0</v>
      </c>
      <c r="L86" s="83">
        <f>SUM(M86:P86)</f>
        <v>26854</v>
      </c>
      <c r="M86" s="18"/>
      <c r="N86" s="8">
        <v>26854</v>
      </c>
      <c r="O86" s="8"/>
      <c r="P86" s="8"/>
      <c r="Q86" s="84"/>
    </row>
    <row r="87" spans="1:17" ht="15" customHeight="1" x14ac:dyDescent="0.25">
      <c r="A87" s="27"/>
      <c r="B87" s="53"/>
      <c r="C87" s="27" t="s">
        <v>34</v>
      </c>
      <c r="D87" s="53"/>
      <c r="E87" s="23">
        <f t="shared" ref="E87:Q88" si="25">E88</f>
        <v>0</v>
      </c>
      <c r="F87" s="23">
        <f t="shared" si="25"/>
        <v>0</v>
      </c>
      <c r="G87" s="23">
        <f t="shared" si="25"/>
        <v>0</v>
      </c>
      <c r="H87" s="23">
        <f t="shared" si="25"/>
        <v>0</v>
      </c>
      <c r="I87" s="23">
        <f t="shared" si="25"/>
        <v>0</v>
      </c>
      <c r="J87" s="23">
        <f t="shared" si="25"/>
        <v>0</v>
      </c>
      <c r="K87" s="132">
        <f t="shared" si="17"/>
        <v>0</v>
      </c>
      <c r="L87" s="23">
        <f t="shared" si="25"/>
        <v>0</v>
      </c>
      <c r="M87" s="23">
        <f t="shared" si="25"/>
        <v>0</v>
      </c>
      <c r="N87" s="23">
        <f t="shared" si="25"/>
        <v>0</v>
      </c>
      <c r="O87" s="23">
        <f t="shared" si="25"/>
        <v>0</v>
      </c>
      <c r="P87" s="23">
        <f t="shared" si="25"/>
        <v>0</v>
      </c>
      <c r="Q87" s="23">
        <f t="shared" si="25"/>
        <v>0</v>
      </c>
    </row>
    <row r="88" spans="1:17" x14ac:dyDescent="0.2">
      <c r="A88" s="85"/>
      <c r="B88" s="85"/>
      <c r="C88" s="52" t="s">
        <v>35</v>
      </c>
      <c r="D88" s="126"/>
      <c r="E88" s="29">
        <f t="shared" si="25"/>
        <v>0</v>
      </c>
      <c r="F88" s="29">
        <f t="shared" si="25"/>
        <v>0</v>
      </c>
      <c r="G88" s="29">
        <f t="shared" si="25"/>
        <v>0</v>
      </c>
      <c r="H88" s="29">
        <f t="shared" si="25"/>
        <v>0</v>
      </c>
      <c r="I88" s="29">
        <f t="shared" si="25"/>
        <v>0</v>
      </c>
      <c r="J88" s="29">
        <f t="shared" si="25"/>
        <v>0</v>
      </c>
      <c r="K88" s="132">
        <f t="shared" si="17"/>
        <v>0</v>
      </c>
      <c r="L88" s="29">
        <f t="shared" si="25"/>
        <v>0</v>
      </c>
      <c r="M88" s="29">
        <f t="shared" si="25"/>
        <v>0</v>
      </c>
      <c r="N88" s="29">
        <f t="shared" si="25"/>
        <v>0</v>
      </c>
      <c r="O88" s="29">
        <f t="shared" si="25"/>
        <v>0</v>
      </c>
      <c r="P88" s="29">
        <f t="shared" si="25"/>
        <v>0</v>
      </c>
      <c r="Q88" s="29">
        <f t="shared" si="25"/>
        <v>0</v>
      </c>
    </row>
    <row r="89" spans="1:17" ht="10.5" customHeight="1" x14ac:dyDescent="0.25">
      <c r="A89" s="67"/>
      <c r="B89" s="67"/>
      <c r="C89" s="7"/>
      <c r="D89" s="128"/>
      <c r="E89" s="88"/>
      <c r="F89" s="7"/>
      <c r="G89" s="7"/>
      <c r="H89" s="7"/>
      <c r="I89" s="7"/>
      <c r="J89" s="7"/>
      <c r="K89" s="132">
        <f t="shared" si="17"/>
        <v>0</v>
      </c>
      <c r="L89" s="88"/>
      <c r="M89" s="7"/>
      <c r="N89" s="7"/>
      <c r="O89" s="7"/>
      <c r="P89" s="7"/>
      <c r="Q89" s="7"/>
    </row>
    <row r="90" spans="1:17" ht="10.5" customHeight="1" x14ac:dyDescent="0.25">
      <c r="A90" s="89"/>
      <c r="B90" s="90"/>
      <c r="C90" s="30"/>
      <c r="D90" s="91"/>
      <c r="E90" s="30"/>
      <c r="F90" s="30"/>
      <c r="G90" s="30"/>
      <c r="H90" s="30"/>
      <c r="I90" s="30"/>
      <c r="J90" s="30"/>
      <c r="K90" s="137"/>
    </row>
    <row r="91" spans="1:17" x14ac:dyDescent="0.25">
      <c r="A91" s="89"/>
      <c r="B91" s="90"/>
      <c r="C91" s="30"/>
      <c r="D91" s="91"/>
      <c r="E91" s="30"/>
      <c r="F91" s="30"/>
      <c r="G91" s="30"/>
      <c r="H91" s="30"/>
      <c r="I91" s="30"/>
      <c r="J91" s="30"/>
    </row>
    <row r="92" spans="1:17" ht="17.25" customHeight="1" x14ac:dyDescent="0.25">
      <c r="C92" s="61" t="s">
        <v>36</v>
      </c>
      <c r="E92" s="174"/>
      <c r="F92" s="174"/>
      <c r="G92" s="174"/>
      <c r="H92" s="174"/>
      <c r="I92" s="174"/>
    </row>
    <row r="93" spans="1:17" ht="12" customHeight="1" x14ac:dyDescent="0.25">
      <c r="A93" s="174" t="s">
        <v>79</v>
      </c>
      <c r="B93" s="174"/>
      <c r="C93" s="173" t="s">
        <v>80</v>
      </c>
      <c r="D93" s="173"/>
      <c r="E93" s="173"/>
      <c r="F93" s="173"/>
      <c r="G93" s="173"/>
      <c r="H93" s="173"/>
      <c r="I93" s="173"/>
    </row>
    <row r="94" spans="1:17" ht="12" customHeight="1" x14ac:dyDescent="0.25">
      <c r="D94" s="173" t="s">
        <v>111</v>
      </c>
      <c r="E94" s="173"/>
      <c r="F94" s="173"/>
      <c r="G94" s="173"/>
      <c r="H94" s="173"/>
      <c r="I94" s="173"/>
      <c r="L94" s="173" t="s">
        <v>81</v>
      </c>
      <c r="M94" s="173"/>
      <c r="N94" s="173"/>
      <c r="O94" s="173"/>
      <c r="P94" s="173"/>
      <c r="Q94" s="173"/>
    </row>
    <row r="95" spans="1:17" ht="12" customHeight="1" x14ac:dyDescent="0.25">
      <c r="D95" s="174" t="s">
        <v>112</v>
      </c>
      <c r="E95" s="174"/>
      <c r="F95" s="174"/>
      <c r="G95" s="174"/>
      <c r="H95" s="174"/>
      <c r="I95" s="174"/>
      <c r="L95" s="173" t="s">
        <v>102</v>
      </c>
      <c r="M95" s="173"/>
      <c r="N95" s="173"/>
      <c r="O95" s="173"/>
      <c r="P95" s="173"/>
      <c r="Q95" s="173"/>
    </row>
    <row r="96" spans="1:17" x14ac:dyDescent="0.25">
      <c r="C96" s="120"/>
    </row>
    <row r="97" spans="5:9" x14ac:dyDescent="0.25">
      <c r="E97" s="173"/>
      <c r="F97" s="173"/>
      <c r="G97" s="173"/>
      <c r="H97" s="173"/>
      <c r="I97" s="173"/>
    </row>
    <row r="98" spans="5:9" x14ac:dyDescent="0.25">
      <c r="E98" s="173"/>
      <c r="F98" s="173"/>
      <c r="G98" s="173"/>
      <c r="H98" s="173"/>
      <c r="I98" s="173"/>
    </row>
    <row r="99" spans="5:9" x14ac:dyDescent="0.25">
      <c r="E99" s="173"/>
      <c r="F99" s="173"/>
      <c r="G99" s="173"/>
      <c r="H99" s="173"/>
      <c r="I99" s="173"/>
    </row>
  </sheetData>
  <mergeCells count="34">
    <mergeCell ref="A1:Q1"/>
    <mergeCell ref="A2:S2"/>
    <mergeCell ref="A3:S3"/>
    <mergeCell ref="A4:I4"/>
    <mergeCell ref="A5:A7"/>
    <mergeCell ref="B5:B7"/>
    <mergeCell ref="C5:C7"/>
    <mergeCell ref="D5:D7"/>
    <mergeCell ref="E5:E7"/>
    <mergeCell ref="F5:J5"/>
    <mergeCell ref="O6:O7"/>
    <mergeCell ref="P6:P7"/>
    <mergeCell ref="Q6:Q7"/>
    <mergeCell ref="L5:L7"/>
    <mergeCell ref="M5:Q5"/>
    <mergeCell ref="M6:M7"/>
    <mergeCell ref="A93:B93"/>
    <mergeCell ref="C93:E93"/>
    <mergeCell ref="F93:I93"/>
    <mergeCell ref="K5:K7"/>
    <mergeCell ref="F6:F7"/>
    <mergeCell ref="G6:G7"/>
    <mergeCell ref="H6:H7"/>
    <mergeCell ref="I6:I7"/>
    <mergeCell ref="J6:J7"/>
    <mergeCell ref="E92:I92"/>
    <mergeCell ref="N6:N7"/>
    <mergeCell ref="E99:I99"/>
    <mergeCell ref="D94:I94"/>
    <mergeCell ref="L94:Q94"/>
    <mergeCell ref="D95:I95"/>
    <mergeCell ref="L95:Q95"/>
    <mergeCell ref="E97:I97"/>
    <mergeCell ref="E98:I98"/>
  </mergeCells>
  <pageMargins left="0.70866141732283472" right="0.70866141732283472" top="0.35433070866141736" bottom="0.19685039370078741" header="0.31496062992125984" footer="0.31496062992125984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1"/>
  <sheetViews>
    <sheetView tabSelected="1" topLeftCell="A82" workbookViewId="0">
      <selection activeCell="G109" sqref="G109"/>
    </sheetView>
  </sheetViews>
  <sheetFormatPr defaultRowHeight="12" x14ac:dyDescent="0.25"/>
  <cols>
    <col min="1" max="1" width="3.140625" style="61" customWidth="1"/>
    <col min="2" max="2" width="3.140625" style="62" customWidth="1"/>
    <col min="3" max="3" width="40" style="61" customWidth="1"/>
    <col min="4" max="4" width="5.7109375" style="142" customWidth="1"/>
    <col min="5" max="5" width="7.5703125" style="61" customWidth="1"/>
    <col min="6" max="6" width="7.7109375" style="61" customWidth="1"/>
    <col min="7" max="7" width="6" style="61" customWidth="1"/>
    <col min="8" max="8" width="5.85546875" style="78" customWidth="1"/>
    <col min="9" max="9" width="7.28515625" style="61" customWidth="1"/>
    <col min="10" max="10" width="7" style="65" customWidth="1"/>
    <col min="11" max="11" width="7.5703125" style="65" customWidth="1"/>
    <col min="12" max="12" width="8.140625" style="61" customWidth="1"/>
    <col min="13" max="13" width="6.7109375" style="61" customWidth="1"/>
    <col min="14" max="14" width="6.5703125" style="61" customWidth="1"/>
    <col min="15" max="15" width="6" style="61" customWidth="1"/>
    <col min="16" max="16" width="7.28515625" style="61" customWidth="1"/>
    <col min="17" max="17" width="6.5703125" style="61" customWidth="1"/>
    <col min="18" max="234" width="8.85546875" style="61"/>
    <col min="235" max="235" width="2.85546875" style="61" customWidth="1"/>
    <col min="236" max="236" width="3.5703125" style="61" customWidth="1"/>
    <col min="237" max="237" width="20.140625" style="61" customWidth="1"/>
    <col min="238" max="238" width="2.85546875" style="61" customWidth="1"/>
    <col min="239" max="239" width="8" style="61" customWidth="1"/>
    <col min="240" max="240" width="7.42578125" style="61" customWidth="1"/>
    <col min="241" max="241" width="6" style="61" bestFit="1" customWidth="1"/>
    <col min="242" max="242" width="6.28515625" style="61" customWidth="1"/>
    <col min="243" max="243" width="6" style="61" customWidth="1"/>
    <col min="244" max="244" width="8.28515625" style="61" customWidth="1"/>
    <col min="245" max="245" width="5.28515625" style="61" customWidth="1"/>
    <col min="246" max="246" width="8.140625" style="61" customWidth="1"/>
    <col min="247" max="247" width="6" style="61" customWidth="1"/>
    <col min="248" max="248" width="4" style="61" customWidth="1"/>
    <col min="249" max="249" width="9.140625" style="61" customWidth="1"/>
    <col min="250" max="250" width="7" style="61" customWidth="1"/>
    <col min="251" max="251" width="6" style="61" customWidth="1"/>
    <col min="252" max="252" width="6.28515625" style="61" customWidth="1"/>
    <col min="253" max="253" width="5.85546875" style="61" customWidth="1"/>
    <col min="254" max="254" width="7.85546875" style="61" customWidth="1"/>
    <col min="255" max="255" width="5.7109375" style="61" customWidth="1"/>
    <col min="256" max="257" width="6.7109375" style="61" customWidth="1"/>
    <col min="258" max="490" width="8.85546875" style="61"/>
    <col min="491" max="491" width="2.85546875" style="61" customWidth="1"/>
    <col min="492" max="492" width="3.5703125" style="61" customWidth="1"/>
    <col min="493" max="493" width="20.140625" style="61" customWidth="1"/>
    <col min="494" max="494" width="2.85546875" style="61" customWidth="1"/>
    <col min="495" max="495" width="8" style="61" customWidth="1"/>
    <col min="496" max="496" width="7.42578125" style="61" customWidth="1"/>
    <col min="497" max="497" width="6" style="61" bestFit="1" customWidth="1"/>
    <col min="498" max="498" width="6.28515625" style="61" customWidth="1"/>
    <col min="499" max="499" width="6" style="61" customWidth="1"/>
    <col min="500" max="500" width="8.28515625" style="61" customWidth="1"/>
    <col min="501" max="501" width="5.28515625" style="61" customWidth="1"/>
    <col min="502" max="502" width="8.140625" style="61" customWidth="1"/>
    <col min="503" max="503" width="6" style="61" customWidth="1"/>
    <col min="504" max="504" width="4" style="61" customWidth="1"/>
    <col min="505" max="505" width="9.140625" style="61" customWidth="1"/>
    <col min="506" max="506" width="7" style="61" customWidth="1"/>
    <col min="507" max="507" width="6" style="61" customWidth="1"/>
    <col min="508" max="508" width="6.28515625" style="61" customWidth="1"/>
    <col min="509" max="509" width="5.85546875" style="61" customWidth="1"/>
    <col min="510" max="510" width="7.85546875" style="61" customWidth="1"/>
    <col min="511" max="511" width="5.7109375" style="61" customWidth="1"/>
    <col min="512" max="513" width="6.7109375" style="61" customWidth="1"/>
    <col min="514" max="746" width="8.85546875" style="61"/>
    <col min="747" max="747" width="2.85546875" style="61" customWidth="1"/>
    <col min="748" max="748" width="3.5703125" style="61" customWidth="1"/>
    <col min="749" max="749" width="20.140625" style="61" customWidth="1"/>
    <col min="750" max="750" width="2.85546875" style="61" customWidth="1"/>
    <col min="751" max="751" width="8" style="61" customWidth="1"/>
    <col min="752" max="752" width="7.42578125" style="61" customWidth="1"/>
    <col min="753" max="753" width="6" style="61" bestFit="1" customWidth="1"/>
    <col min="754" max="754" width="6.28515625" style="61" customWidth="1"/>
    <col min="755" max="755" width="6" style="61" customWidth="1"/>
    <col min="756" max="756" width="8.28515625" style="61" customWidth="1"/>
    <col min="757" max="757" width="5.28515625" style="61" customWidth="1"/>
    <col min="758" max="758" width="8.140625" style="61" customWidth="1"/>
    <col min="759" max="759" width="6" style="61" customWidth="1"/>
    <col min="760" max="760" width="4" style="61" customWidth="1"/>
    <col min="761" max="761" width="9.140625" style="61" customWidth="1"/>
    <col min="762" max="762" width="7" style="61" customWidth="1"/>
    <col min="763" max="763" width="6" style="61" customWidth="1"/>
    <col min="764" max="764" width="6.28515625" style="61" customWidth="1"/>
    <col min="765" max="765" width="5.85546875" style="61" customWidth="1"/>
    <col min="766" max="766" width="7.85546875" style="61" customWidth="1"/>
    <col min="767" max="767" width="5.7109375" style="61" customWidth="1"/>
    <col min="768" max="769" width="6.7109375" style="61" customWidth="1"/>
    <col min="770" max="1002" width="8.85546875" style="61"/>
    <col min="1003" max="1003" width="2.85546875" style="61" customWidth="1"/>
    <col min="1004" max="1004" width="3.5703125" style="61" customWidth="1"/>
    <col min="1005" max="1005" width="20.140625" style="61" customWidth="1"/>
    <col min="1006" max="1006" width="2.85546875" style="61" customWidth="1"/>
    <col min="1007" max="1007" width="8" style="61" customWidth="1"/>
    <col min="1008" max="1008" width="7.42578125" style="61" customWidth="1"/>
    <col min="1009" max="1009" width="6" style="61" bestFit="1" customWidth="1"/>
    <col min="1010" max="1010" width="6.28515625" style="61" customWidth="1"/>
    <col min="1011" max="1011" width="6" style="61" customWidth="1"/>
    <col min="1012" max="1012" width="8.28515625" style="61" customWidth="1"/>
    <col min="1013" max="1013" width="5.28515625" style="61" customWidth="1"/>
    <col min="1014" max="1014" width="8.140625" style="61" customWidth="1"/>
    <col min="1015" max="1015" width="6" style="61" customWidth="1"/>
    <col min="1016" max="1016" width="4" style="61" customWidth="1"/>
    <col min="1017" max="1017" width="9.140625" style="61" customWidth="1"/>
    <col min="1018" max="1018" width="7" style="61" customWidth="1"/>
    <col min="1019" max="1019" width="6" style="61" customWidth="1"/>
    <col min="1020" max="1020" width="6.28515625" style="61" customWidth="1"/>
    <col min="1021" max="1021" width="5.85546875" style="61" customWidth="1"/>
    <col min="1022" max="1022" width="7.85546875" style="61" customWidth="1"/>
    <col min="1023" max="1023" width="5.7109375" style="61" customWidth="1"/>
    <col min="1024" max="1025" width="6.7109375" style="61" customWidth="1"/>
    <col min="1026" max="1258" width="8.85546875" style="61"/>
    <col min="1259" max="1259" width="2.85546875" style="61" customWidth="1"/>
    <col min="1260" max="1260" width="3.5703125" style="61" customWidth="1"/>
    <col min="1261" max="1261" width="20.140625" style="61" customWidth="1"/>
    <col min="1262" max="1262" width="2.85546875" style="61" customWidth="1"/>
    <col min="1263" max="1263" width="8" style="61" customWidth="1"/>
    <col min="1264" max="1264" width="7.42578125" style="61" customWidth="1"/>
    <col min="1265" max="1265" width="6" style="61" bestFit="1" customWidth="1"/>
    <col min="1266" max="1266" width="6.28515625" style="61" customWidth="1"/>
    <col min="1267" max="1267" width="6" style="61" customWidth="1"/>
    <col min="1268" max="1268" width="8.28515625" style="61" customWidth="1"/>
    <col min="1269" max="1269" width="5.28515625" style="61" customWidth="1"/>
    <col min="1270" max="1270" width="8.140625" style="61" customWidth="1"/>
    <col min="1271" max="1271" width="6" style="61" customWidth="1"/>
    <col min="1272" max="1272" width="4" style="61" customWidth="1"/>
    <col min="1273" max="1273" width="9.140625" style="61" customWidth="1"/>
    <col min="1274" max="1274" width="7" style="61" customWidth="1"/>
    <col min="1275" max="1275" width="6" style="61" customWidth="1"/>
    <col min="1276" max="1276" width="6.28515625" style="61" customWidth="1"/>
    <col min="1277" max="1277" width="5.85546875" style="61" customWidth="1"/>
    <col min="1278" max="1278" width="7.85546875" style="61" customWidth="1"/>
    <col min="1279" max="1279" width="5.7109375" style="61" customWidth="1"/>
    <col min="1280" max="1281" width="6.7109375" style="61" customWidth="1"/>
    <col min="1282" max="1514" width="8.85546875" style="61"/>
    <col min="1515" max="1515" width="2.85546875" style="61" customWidth="1"/>
    <col min="1516" max="1516" width="3.5703125" style="61" customWidth="1"/>
    <col min="1517" max="1517" width="20.140625" style="61" customWidth="1"/>
    <col min="1518" max="1518" width="2.85546875" style="61" customWidth="1"/>
    <col min="1519" max="1519" width="8" style="61" customWidth="1"/>
    <col min="1520" max="1520" width="7.42578125" style="61" customWidth="1"/>
    <col min="1521" max="1521" width="6" style="61" bestFit="1" customWidth="1"/>
    <col min="1522" max="1522" width="6.28515625" style="61" customWidth="1"/>
    <col min="1523" max="1523" width="6" style="61" customWidth="1"/>
    <col min="1524" max="1524" width="8.28515625" style="61" customWidth="1"/>
    <col min="1525" max="1525" width="5.28515625" style="61" customWidth="1"/>
    <col min="1526" max="1526" width="8.140625" style="61" customWidth="1"/>
    <col min="1527" max="1527" width="6" style="61" customWidth="1"/>
    <col min="1528" max="1528" width="4" style="61" customWidth="1"/>
    <col min="1529" max="1529" width="9.140625" style="61" customWidth="1"/>
    <col min="1530" max="1530" width="7" style="61" customWidth="1"/>
    <col min="1531" max="1531" width="6" style="61" customWidth="1"/>
    <col min="1532" max="1532" width="6.28515625" style="61" customWidth="1"/>
    <col min="1533" max="1533" width="5.85546875" style="61" customWidth="1"/>
    <col min="1534" max="1534" width="7.85546875" style="61" customWidth="1"/>
    <col min="1535" max="1535" width="5.7109375" style="61" customWidth="1"/>
    <col min="1536" max="1537" width="6.7109375" style="61" customWidth="1"/>
    <col min="1538" max="1770" width="8.85546875" style="61"/>
    <col min="1771" max="1771" width="2.85546875" style="61" customWidth="1"/>
    <col min="1772" max="1772" width="3.5703125" style="61" customWidth="1"/>
    <col min="1773" max="1773" width="20.140625" style="61" customWidth="1"/>
    <col min="1774" max="1774" width="2.85546875" style="61" customWidth="1"/>
    <col min="1775" max="1775" width="8" style="61" customWidth="1"/>
    <col min="1776" max="1776" width="7.42578125" style="61" customWidth="1"/>
    <col min="1777" max="1777" width="6" style="61" bestFit="1" customWidth="1"/>
    <col min="1778" max="1778" width="6.28515625" style="61" customWidth="1"/>
    <col min="1779" max="1779" width="6" style="61" customWidth="1"/>
    <col min="1780" max="1780" width="8.28515625" style="61" customWidth="1"/>
    <col min="1781" max="1781" width="5.28515625" style="61" customWidth="1"/>
    <col min="1782" max="1782" width="8.140625" style="61" customWidth="1"/>
    <col min="1783" max="1783" width="6" style="61" customWidth="1"/>
    <col min="1784" max="1784" width="4" style="61" customWidth="1"/>
    <col min="1785" max="1785" width="9.140625" style="61" customWidth="1"/>
    <col min="1786" max="1786" width="7" style="61" customWidth="1"/>
    <col min="1787" max="1787" width="6" style="61" customWidth="1"/>
    <col min="1788" max="1788" width="6.28515625" style="61" customWidth="1"/>
    <col min="1789" max="1789" width="5.85546875" style="61" customWidth="1"/>
    <col min="1790" max="1790" width="7.85546875" style="61" customWidth="1"/>
    <col min="1791" max="1791" width="5.7109375" style="61" customWidth="1"/>
    <col min="1792" max="1793" width="6.7109375" style="61" customWidth="1"/>
    <col min="1794" max="2026" width="8.85546875" style="61"/>
    <col min="2027" max="2027" width="2.85546875" style="61" customWidth="1"/>
    <col min="2028" max="2028" width="3.5703125" style="61" customWidth="1"/>
    <col min="2029" max="2029" width="20.140625" style="61" customWidth="1"/>
    <col min="2030" max="2030" width="2.85546875" style="61" customWidth="1"/>
    <col min="2031" max="2031" width="8" style="61" customWidth="1"/>
    <col min="2032" max="2032" width="7.42578125" style="61" customWidth="1"/>
    <col min="2033" max="2033" width="6" style="61" bestFit="1" customWidth="1"/>
    <col min="2034" max="2034" width="6.28515625" style="61" customWidth="1"/>
    <col min="2035" max="2035" width="6" style="61" customWidth="1"/>
    <col min="2036" max="2036" width="8.28515625" style="61" customWidth="1"/>
    <col min="2037" max="2037" width="5.28515625" style="61" customWidth="1"/>
    <col min="2038" max="2038" width="8.140625" style="61" customWidth="1"/>
    <col min="2039" max="2039" width="6" style="61" customWidth="1"/>
    <col min="2040" max="2040" width="4" style="61" customWidth="1"/>
    <col min="2041" max="2041" width="9.140625" style="61" customWidth="1"/>
    <col min="2042" max="2042" width="7" style="61" customWidth="1"/>
    <col min="2043" max="2043" width="6" style="61" customWidth="1"/>
    <col min="2044" max="2044" width="6.28515625" style="61" customWidth="1"/>
    <col min="2045" max="2045" width="5.85546875" style="61" customWidth="1"/>
    <col min="2046" max="2046" width="7.85546875" style="61" customWidth="1"/>
    <col min="2047" max="2047" width="5.7109375" style="61" customWidth="1"/>
    <col min="2048" max="2049" width="6.7109375" style="61" customWidth="1"/>
    <col min="2050" max="2282" width="8.85546875" style="61"/>
    <col min="2283" max="2283" width="2.85546875" style="61" customWidth="1"/>
    <col min="2284" max="2284" width="3.5703125" style="61" customWidth="1"/>
    <col min="2285" max="2285" width="20.140625" style="61" customWidth="1"/>
    <col min="2286" max="2286" width="2.85546875" style="61" customWidth="1"/>
    <col min="2287" max="2287" width="8" style="61" customWidth="1"/>
    <col min="2288" max="2288" width="7.42578125" style="61" customWidth="1"/>
    <col min="2289" max="2289" width="6" style="61" bestFit="1" customWidth="1"/>
    <col min="2290" max="2290" width="6.28515625" style="61" customWidth="1"/>
    <col min="2291" max="2291" width="6" style="61" customWidth="1"/>
    <col min="2292" max="2292" width="8.28515625" style="61" customWidth="1"/>
    <col min="2293" max="2293" width="5.28515625" style="61" customWidth="1"/>
    <col min="2294" max="2294" width="8.140625" style="61" customWidth="1"/>
    <col min="2295" max="2295" width="6" style="61" customWidth="1"/>
    <col min="2296" max="2296" width="4" style="61" customWidth="1"/>
    <col min="2297" max="2297" width="9.140625" style="61" customWidth="1"/>
    <col min="2298" max="2298" width="7" style="61" customWidth="1"/>
    <col min="2299" max="2299" width="6" style="61" customWidth="1"/>
    <col min="2300" max="2300" width="6.28515625" style="61" customWidth="1"/>
    <col min="2301" max="2301" width="5.85546875" style="61" customWidth="1"/>
    <col min="2302" max="2302" width="7.85546875" style="61" customWidth="1"/>
    <col min="2303" max="2303" width="5.7109375" style="61" customWidth="1"/>
    <col min="2304" max="2305" width="6.7109375" style="61" customWidth="1"/>
    <col min="2306" max="2538" width="8.85546875" style="61"/>
    <col min="2539" max="2539" width="2.85546875" style="61" customWidth="1"/>
    <col min="2540" max="2540" width="3.5703125" style="61" customWidth="1"/>
    <col min="2541" max="2541" width="20.140625" style="61" customWidth="1"/>
    <col min="2542" max="2542" width="2.85546875" style="61" customWidth="1"/>
    <col min="2543" max="2543" width="8" style="61" customWidth="1"/>
    <col min="2544" max="2544" width="7.42578125" style="61" customWidth="1"/>
    <col min="2545" max="2545" width="6" style="61" bestFit="1" customWidth="1"/>
    <col min="2546" max="2546" width="6.28515625" style="61" customWidth="1"/>
    <col min="2547" max="2547" width="6" style="61" customWidth="1"/>
    <col min="2548" max="2548" width="8.28515625" style="61" customWidth="1"/>
    <col min="2549" max="2549" width="5.28515625" style="61" customWidth="1"/>
    <col min="2550" max="2550" width="8.140625" style="61" customWidth="1"/>
    <col min="2551" max="2551" width="6" style="61" customWidth="1"/>
    <col min="2552" max="2552" width="4" style="61" customWidth="1"/>
    <col min="2553" max="2553" width="9.140625" style="61" customWidth="1"/>
    <col min="2554" max="2554" width="7" style="61" customWidth="1"/>
    <col min="2555" max="2555" width="6" style="61" customWidth="1"/>
    <col min="2556" max="2556" width="6.28515625" style="61" customWidth="1"/>
    <col min="2557" max="2557" width="5.85546875" style="61" customWidth="1"/>
    <col min="2558" max="2558" width="7.85546875" style="61" customWidth="1"/>
    <col min="2559" max="2559" width="5.7109375" style="61" customWidth="1"/>
    <col min="2560" max="2561" width="6.7109375" style="61" customWidth="1"/>
    <col min="2562" max="2794" width="8.85546875" style="61"/>
    <col min="2795" max="2795" width="2.85546875" style="61" customWidth="1"/>
    <col min="2796" max="2796" width="3.5703125" style="61" customWidth="1"/>
    <col min="2797" max="2797" width="20.140625" style="61" customWidth="1"/>
    <col min="2798" max="2798" width="2.85546875" style="61" customWidth="1"/>
    <col min="2799" max="2799" width="8" style="61" customWidth="1"/>
    <col min="2800" max="2800" width="7.42578125" style="61" customWidth="1"/>
    <col min="2801" max="2801" width="6" style="61" bestFit="1" customWidth="1"/>
    <col min="2802" max="2802" width="6.28515625" style="61" customWidth="1"/>
    <col min="2803" max="2803" width="6" style="61" customWidth="1"/>
    <col min="2804" max="2804" width="8.28515625" style="61" customWidth="1"/>
    <col min="2805" max="2805" width="5.28515625" style="61" customWidth="1"/>
    <col min="2806" max="2806" width="8.140625" style="61" customWidth="1"/>
    <col min="2807" max="2807" width="6" style="61" customWidth="1"/>
    <col min="2808" max="2808" width="4" style="61" customWidth="1"/>
    <col min="2809" max="2809" width="9.140625" style="61" customWidth="1"/>
    <col min="2810" max="2810" width="7" style="61" customWidth="1"/>
    <col min="2811" max="2811" width="6" style="61" customWidth="1"/>
    <col min="2812" max="2812" width="6.28515625" style="61" customWidth="1"/>
    <col min="2813" max="2813" width="5.85546875" style="61" customWidth="1"/>
    <col min="2814" max="2814" width="7.85546875" style="61" customWidth="1"/>
    <col min="2815" max="2815" width="5.7109375" style="61" customWidth="1"/>
    <col min="2816" max="2817" width="6.7109375" style="61" customWidth="1"/>
    <col min="2818" max="3050" width="8.85546875" style="61"/>
    <col min="3051" max="3051" width="2.85546875" style="61" customWidth="1"/>
    <col min="3052" max="3052" width="3.5703125" style="61" customWidth="1"/>
    <col min="3053" max="3053" width="20.140625" style="61" customWidth="1"/>
    <col min="3054" max="3054" width="2.85546875" style="61" customWidth="1"/>
    <col min="3055" max="3055" width="8" style="61" customWidth="1"/>
    <col min="3056" max="3056" width="7.42578125" style="61" customWidth="1"/>
    <col min="3057" max="3057" width="6" style="61" bestFit="1" customWidth="1"/>
    <col min="3058" max="3058" width="6.28515625" style="61" customWidth="1"/>
    <col min="3059" max="3059" width="6" style="61" customWidth="1"/>
    <col min="3060" max="3060" width="8.28515625" style="61" customWidth="1"/>
    <col min="3061" max="3061" width="5.28515625" style="61" customWidth="1"/>
    <col min="3062" max="3062" width="8.140625" style="61" customWidth="1"/>
    <col min="3063" max="3063" width="6" style="61" customWidth="1"/>
    <col min="3064" max="3064" width="4" style="61" customWidth="1"/>
    <col min="3065" max="3065" width="9.140625" style="61" customWidth="1"/>
    <col min="3066" max="3066" width="7" style="61" customWidth="1"/>
    <col min="3067" max="3067" width="6" style="61" customWidth="1"/>
    <col min="3068" max="3068" width="6.28515625" style="61" customWidth="1"/>
    <col min="3069" max="3069" width="5.85546875" style="61" customWidth="1"/>
    <col min="3070" max="3070" width="7.85546875" style="61" customWidth="1"/>
    <col min="3071" max="3071" width="5.7109375" style="61" customWidth="1"/>
    <col min="3072" max="3073" width="6.7109375" style="61" customWidth="1"/>
    <col min="3074" max="3306" width="8.85546875" style="61"/>
    <col min="3307" max="3307" width="2.85546875" style="61" customWidth="1"/>
    <col min="3308" max="3308" width="3.5703125" style="61" customWidth="1"/>
    <col min="3309" max="3309" width="20.140625" style="61" customWidth="1"/>
    <col min="3310" max="3310" width="2.85546875" style="61" customWidth="1"/>
    <col min="3311" max="3311" width="8" style="61" customWidth="1"/>
    <col min="3312" max="3312" width="7.42578125" style="61" customWidth="1"/>
    <col min="3313" max="3313" width="6" style="61" bestFit="1" customWidth="1"/>
    <col min="3314" max="3314" width="6.28515625" style="61" customWidth="1"/>
    <col min="3315" max="3315" width="6" style="61" customWidth="1"/>
    <col min="3316" max="3316" width="8.28515625" style="61" customWidth="1"/>
    <col min="3317" max="3317" width="5.28515625" style="61" customWidth="1"/>
    <col min="3318" max="3318" width="8.140625" style="61" customWidth="1"/>
    <col min="3319" max="3319" width="6" style="61" customWidth="1"/>
    <col min="3320" max="3320" width="4" style="61" customWidth="1"/>
    <col min="3321" max="3321" width="9.140625" style="61" customWidth="1"/>
    <col min="3322" max="3322" width="7" style="61" customWidth="1"/>
    <col min="3323" max="3323" width="6" style="61" customWidth="1"/>
    <col min="3324" max="3324" width="6.28515625" style="61" customWidth="1"/>
    <col min="3325" max="3325" width="5.85546875" style="61" customWidth="1"/>
    <col min="3326" max="3326" width="7.85546875" style="61" customWidth="1"/>
    <col min="3327" max="3327" width="5.7109375" style="61" customWidth="1"/>
    <col min="3328" max="3329" width="6.7109375" style="61" customWidth="1"/>
    <col min="3330" max="3562" width="8.85546875" style="61"/>
    <col min="3563" max="3563" width="2.85546875" style="61" customWidth="1"/>
    <col min="3564" max="3564" width="3.5703125" style="61" customWidth="1"/>
    <col min="3565" max="3565" width="20.140625" style="61" customWidth="1"/>
    <col min="3566" max="3566" width="2.85546875" style="61" customWidth="1"/>
    <col min="3567" max="3567" width="8" style="61" customWidth="1"/>
    <col min="3568" max="3568" width="7.42578125" style="61" customWidth="1"/>
    <col min="3569" max="3569" width="6" style="61" bestFit="1" customWidth="1"/>
    <col min="3570" max="3570" width="6.28515625" style="61" customWidth="1"/>
    <col min="3571" max="3571" width="6" style="61" customWidth="1"/>
    <col min="3572" max="3572" width="8.28515625" style="61" customWidth="1"/>
    <col min="3573" max="3573" width="5.28515625" style="61" customWidth="1"/>
    <col min="3574" max="3574" width="8.140625" style="61" customWidth="1"/>
    <col min="3575" max="3575" width="6" style="61" customWidth="1"/>
    <col min="3576" max="3576" width="4" style="61" customWidth="1"/>
    <col min="3577" max="3577" width="9.140625" style="61" customWidth="1"/>
    <col min="3578" max="3578" width="7" style="61" customWidth="1"/>
    <col min="3579" max="3579" width="6" style="61" customWidth="1"/>
    <col min="3580" max="3580" width="6.28515625" style="61" customWidth="1"/>
    <col min="3581" max="3581" width="5.85546875" style="61" customWidth="1"/>
    <col min="3582" max="3582" width="7.85546875" style="61" customWidth="1"/>
    <col min="3583" max="3583" width="5.7109375" style="61" customWidth="1"/>
    <col min="3584" max="3585" width="6.7109375" style="61" customWidth="1"/>
    <col min="3586" max="3818" width="8.85546875" style="61"/>
    <col min="3819" max="3819" width="2.85546875" style="61" customWidth="1"/>
    <col min="3820" max="3820" width="3.5703125" style="61" customWidth="1"/>
    <col min="3821" max="3821" width="20.140625" style="61" customWidth="1"/>
    <col min="3822" max="3822" width="2.85546875" style="61" customWidth="1"/>
    <col min="3823" max="3823" width="8" style="61" customWidth="1"/>
    <col min="3824" max="3824" width="7.42578125" style="61" customWidth="1"/>
    <col min="3825" max="3825" width="6" style="61" bestFit="1" customWidth="1"/>
    <col min="3826" max="3826" width="6.28515625" style="61" customWidth="1"/>
    <col min="3827" max="3827" width="6" style="61" customWidth="1"/>
    <col min="3828" max="3828" width="8.28515625" style="61" customWidth="1"/>
    <col min="3829" max="3829" width="5.28515625" style="61" customWidth="1"/>
    <col min="3830" max="3830" width="8.140625" style="61" customWidth="1"/>
    <col min="3831" max="3831" width="6" style="61" customWidth="1"/>
    <col min="3832" max="3832" width="4" style="61" customWidth="1"/>
    <col min="3833" max="3833" width="9.140625" style="61" customWidth="1"/>
    <col min="3834" max="3834" width="7" style="61" customWidth="1"/>
    <col min="3835" max="3835" width="6" style="61" customWidth="1"/>
    <col min="3836" max="3836" width="6.28515625" style="61" customWidth="1"/>
    <col min="3837" max="3837" width="5.85546875" style="61" customWidth="1"/>
    <col min="3838" max="3838" width="7.85546875" style="61" customWidth="1"/>
    <col min="3839" max="3839" width="5.7109375" style="61" customWidth="1"/>
    <col min="3840" max="3841" width="6.7109375" style="61" customWidth="1"/>
    <col min="3842" max="4074" width="8.85546875" style="61"/>
    <col min="4075" max="4075" width="2.85546875" style="61" customWidth="1"/>
    <col min="4076" max="4076" width="3.5703125" style="61" customWidth="1"/>
    <col min="4077" max="4077" width="20.140625" style="61" customWidth="1"/>
    <col min="4078" max="4078" width="2.85546875" style="61" customWidth="1"/>
    <col min="4079" max="4079" width="8" style="61" customWidth="1"/>
    <col min="4080" max="4080" width="7.42578125" style="61" customWidth="1"/>
    <col min="4081" max="4081" width="6" style="61" bestFit="1" customWidth="1"/>
    <col min="4082" max="4082" width="6.28515625" style="61" customWidth="1"/>
    <col min="4083" max="4083" width="6" style="61" customWidth="1"/>
    <col min="4084" max="4084" width="8.28515625" style="61" customWidth="1"/>
    <col min="4085" max="4085" width="5.28515625" style="61" customWidth="1"/>
    <col min="4086" max="4086" width="8.140625" style="61" customWidth="1"/>
    <col min="4087" max="4087" width="6" style="61" customWidth="1"/>
    <col min="4088" max="4088" width="4" style="61" customWidth="1"/>
    <col min="4089" max="4089" width="9.140625" style="61" customWidth="1"/>
    <col min="4090" max="4090" width="7" style="61" customWidth="1"/>
    <col min="4091" max="4091" width="6" style="61" customWidth="1"/>
    <col min="4092" max="4092" width="6.28515625" style="61" customWidth="1"/>
    <col min="4093" max="4093" width="5.85546875" style="61" customWidth="1"/>
    <col min="4094" max="4094" width="7.85546875" style="61" customWidth="1"/>
    <col min="4095" max="4095" width="5.7109375" style="61" customWidth="1"/>
    <col min="4096" max="4097" width="6.7109375" style="61" customWidth="1"/>
    <col min="4098" max="4330" width="8.85546875" style="61"/>
    <col min="4331" max="4331" width="2.85546875" style="61" customWidth="1"/>
    <col min="4332" max="4332" width="3.5703125" style="61" customWidth="1"/>
    <col min="4333" max="4333" width="20.140625" style="61" customWidth="1"/>
    <col min="4334" max="4334" width="2.85546875" style="61" customWidth="1"/>
    <col min="4335" max="4335" width="8" style="61" customWidth="1"/>
    <col min="4336" max="4336" width="7.42578125" style="61" customWidth="1"/>
    <col min="4337" max="4337" width="6" style="61" bestFit="1" customWidth="1"/>
    <col min="4338" max="4338" width="6.28515625" style="61" customWidth="1"/>
    <col min="4339" max="4339" width="6" style="61" customWidth="1"/>
    <col min="4340" max="4340" width="8.28515625" style="61" customWidth="1"/>
    <col min="4341" max="4341" width="5.28515625" style="61" customWidth="1"/>
    <col min="4342" max="4342" width="8.140625" style="61" customWidth="1"/>
    <col min="4343" max="4343" width="6" style="61" customWidth="1"/>
    <col min="4344" max="4344" width="4" style="61" customWidth="1"/>
    <col min="4345" max="4345" width="9.140625" style="61" customWidth="1"/>
    <col min="4346" max="4346" width="7" style="61" customWidth="1"/>
    <col min="4347" max="4347" width="6" style="61" customWidth="1"/>
    <col min="4348" max="4348" width="6.28515625" style="61" customWidth="1"/>
    <col min="4349" max="4349" width="5.85546875" style="61" customWidth="1"/>
    <col min="4350" max="4350" width="7.85546875" style="61" customWidth="1"/>
    <col min="4351" max="4351" width="5.7109375" style="61" customWidth="1"/>
    <col min="4352" max="4353" width="6.7109375" style="61" customWidth="1"/>
    <col min="4354" max="4586" width="8.85546875" style="61"/>
    <col min="4587" max="4587" width="2.85546875" style="61" customWidth="1"/>
    <col min="4588" max="4588" width="3.5703125" style="61" customWidth="1"/>
    <col min="4589" max="4589" width="20.140625" style="61" customWidth="1"/>
    <col min="4590" max="4590" width="2.85546875" style="61" customWidth="1"/>
    <col min="4591" max="4591" width="8" style="61" customWidth="1"/>
    <col min="4592" max="4592" width="7.42578125" style="61" customWidth="1"/>
    <col min="4593" max="4593" width="6" style="61" bestFit="1" customWidth="1"/>
    <col min="4594" max="4594" width="6.28515625" style="61" customWidth="1"/>
    <col min="4595" max="4595" width="6" style="61" customWidth="1"/>
    <col min="4596" max="4596" width="8.28515625" style="61" customWidth="1"/>
    <col min="4597" max="4597" width="5.28515625" style="61" customWidth="1"/>
    <col min="4598" max="4598" width="8.140625" style="61" customWidth="1"/>
    <col min="4599" max="4599" width="6" style="61" customWidth="1"/>
    <col min="4600" max="4600" width="4" style="61" customWidth="1"/>
    <col min="4601" max="4601" width="9.140625" style="61" customWidth="1"/>
    <col min="4602" max="4602" width="7" style="61" customWidth="1"/>
    <col min="4603" max="4603" width="6" style="61" customWidth="1"/>
    <col min="4604" max="4604" width="6.28515625" style="61" customWidth="1"/>
    <col min="4605" max="4605" width="5.85546875" style="61" customWidth="1"/>
    <col min="4606" max="4606" width="7.85546875" style="61" customWidth="1"/>
    <col min="4607" max="4607" width="5.7109375" style="61" customWidth="1"/>
    <col min="4608" max="4609" width="6.7109375" style="61" customWidth="1"/>
    <col min="4610" max="4842" width="8.85546875" style="61"/>
    <col min="4843" max="4843" width="2.85546875" style="61" customWidth="1"/>
    <col min="4844" max="4844" width="3.5703125" style="61" customWidth="1"/>
    <col min="4845" max="4845" width="20.140625" style="61" customWidth="1"/>
    <col min="4846" max="4846" width="2.85546875" style="61" customWidth="1"/>
    <col min="4847" max="4847" width="8" style="61" customWidth="1"/>
    <col min="4848" max="4848" width="7.42578125" style="61" customWidth="1"/>
    <col min="4849" max="4849" width="6" style="61" bestFit="1" customWidth="1"/>
    <col min="4850" max="4850" width="6.28515625" style="61" customWidth="1"/>
    <col min="4851" max="4851" width="6" style="61" customWidth="1"/>
    <col min="4852" max="4852" width="8.28515625" style="61" customWidth="1"/>
    <col min="4853" max="4853" width="5.28515625" style="61" customWidth="1"/>
    <col min="4854" max="4854" width="8.140625" style="61" customWidth="1"/>
    <col min="4855" max="4855" width="6" style="61" customWidth="1"/>
    <col min="4856" max="4856" width="4" style="61" customWidth="1"/>
    <col min="4857" max="4857" width="9.140625" style="61" customWidth="1"/>
    <col min="4858" max="4858" width="7" style="61" customWidth="1"/>
    <col min="4859" max="4859" width="6" style="61" customWidth="1"/>
    <col min="4860" max="4860" width="6.28515625" style="61" customWidth="1"/>
    <col min="4861" max="4861" width="5.85546875" style="61" customWidth="1"/>
    <col min="4862" max="4862" width="7.85546875" style="61" customWidth="1"/>
    <col min="4863" max="4863" width="5.7109375" style="61" customWidth="1"/>
    <col min="4864" max="4865" width="6.7109375" style="61" customWidth="1"/>
    <col min="4866" max="5098" width="8.85546875" style="61"/>
    <col min="5099" max="5099" width="2.85546875" style="61" customWidth="1"/>
    <col min="5100" max="5100" width="3.5703125" style="61" customWidth="1"/>
    <col min="5101" max="5101" width="20.140625" style="61" customWidth="1"/>
    <col min="5102" max="5102" width="2.85546875" style="61" customWidth="1"/>
    <col min="5103" max="5103" width="8" style="61" customWidth="1"/>
    <col min="5104" max="5104" width="7.42578125" style="61" customWidth="1"/>
    <col min="5105" max="5105" width="6" style="61" bestFit="1" customWidth="1"/>
    <col min="5106" max="5106" width="6.28515625" style="61" customWidth="1"/>
    <col min="5107" max="5107" width="6" style="61" customWidth="1"/>
    <col min="5108" max="5108" width="8.28515625" style="61" customWidth="1"/>
    <col min="5109" max="5109" width="5.28515625" style="61" customWidth="1"/>
    <col min="5110" max="5110" width="8.140625" style="61" customWidth="1"/>
    <col min="5111" max="5111" width="6" style="61" customWidth="1"/>
    <col min="5112" max="5112" width="4" style="61" customWidth="1"/>
    <col min="5113" max="5113" width="9.140625" style="61" customWidth="1"/>
    <col min="5114" max="5114" width="7" style="61" customWidth="1"/>
    <col min="5115" max="5115" width="6" style="61" customWidth="1"/>
    <col min="5116" max="5116" width="6.28515625" style="61" customWidth="1"/>
    <col min="5117" max="5117" width="5.85546875" style="61" customWidth="1"/>
    <col min="5118" max="5118" width="7.85546875" style="61" customWidth="1"/>
    <col min="5119" max="5119" width="5.7109375" style="61" customWidth="1"/>
    <col min="5120" max="5121" width="6.7109375" style="61" customWidth="1"/>
    <col min="5122" max="5354" width="8.85546875" style="61"/>
    <col min="5355" max="5355" width="2.85546875" style="61" customWidth="1"/>
    <col min="5356" max="5356" width="3.5703125" style="61" customWidth="1"/>
    <col min="5357" max="5357" width="20.140625" style="61" customWidth="1"/>
    <col min="5358" max="5358" width="2.85546875" style="61" customWidth="1"/>
    <col min="5359" max="5359" width="8" style="61" customWidth="1"/>
    <col min="5360" max="5360" width="7.42578125" style="61" customWidth="1"/>
    <col min="5361" max="5361" width="6" style="61" bestFit="1" customWidth="1"/>
    <col min="5362" max="5362" width="6.28515625" style="61" customWidth="1"/>
    <col min="5363" max="5363" width="6" style="61" customWidth="1"/>
    <col min="5364" max="5364" width="8.28515625" style="61" customWidth="1"/>
    <col min="5365" max="5365" width="5.28515625" style="61" customWidth="1"/>
    <col min="5366" max="5366" width="8.140625" style="61" customWidth="1"/>
    <col min="5367" max="5367" width="6" style="61" customWidth="1"/>
    <col min="5368" max="5368" width="4" style="61" customWidth="1"/>
    <col min="5369" max="5369" width="9.140625" style="61" customWidth="1"/>
    <col min="5370" max="5370" width="7" style="61" customWidth="1"/>
    <col min="5371" max="5371" width="6" style="61" customWidth="1"/>
    <col min="5372" max="5372" width="6.28515625" style="61" customWidth="1"/>
    <col min="5373" max="5373" width="5.85546875" style="61" customWidth="1"/>
    <col min="5374" max="5374" width="7.85546875" style="61" customWidth="1"/>
    <col min="5375" max="5375" width="5.7109375" style="61" customWidth="1"/>
    <col min="5376" max="5377" width="6.7109375" style="61" customWidth="1"/>
    <col min="5378" max="5610" width="8.85546875" style="61"/>
    <col min="5611" max="5611" width="2.85546875" style="61" customWidth="1"/>
    <col min="5612" max="5612" width="3.5703125" style="61" customWidth="1"/>
    <col min="5613" max="5613" width="20.140625" style="61" customWidth="1"/>
    <col min="5614" max="5614" width="2.85546875" style="61" customWidth="1"/>
    <col min="5615" max="5615" width="8" style="61" customWidth="1"/>
    <col min="5616" max="5616" width="7.42578125" style="61" customWidth="1"/>
    <col min="5617" max="5617" width="6" style="61" bestFit="1" customWidth="1"/>
    <col min="5618" max="5618" width="6.28515625" style="61" customWidth="1"/>
    <col min="5619" max="5619" width="6" style="61" customWidth="1"/>
    <col min="5620" max="5620" width="8.28515625" style="61" customWidth="1"/>
    <col min="5621" max="5621" width="5.28515625" style="61" customWidth="1"/>
    <col min="5622" max="5622" width="8.140625" style="61" customWidth="1"/>
    <col min="5623" max="5623" width="6" style="61" customWidth="1"/>
    <col min="5624" max="5624" width="4" style="61" customWidth="1"/>
    <col min="5625" max="5625" width="9.140625" style="61" customWidth="1"/>
    <col min="5626" max="5626" width="7" style="61" customWidth="1"/>
    <col min="5627" max="5627" width="6" style="61" customWidth="1"/>
    <col min="5628" max="5628" width="6.28515625" style="61" customWidth="1"/>
    <col min="5629" max="5629" width="5.85546875" style="61" customWidth="1"/>
    <col min="5630" max="5630" width="7.85546875" style="61" customWidth="1"/>
    <col min="5631" max="5631" width="5.7109375" style="61" customWidth="1"/>
    <col min="5632" max="5633" width="6.7109375" style="61" customWidth="1"/>
    <col min="5634" max="5866" width="8.85546875" style="61"/>
    <col min="5867" max="5867" width="2.85546875" style="61" customWidth="1"/>
    <col min="5868" max="5868" width="3.5703125" style="61" customWidth="1"/>
    <col min="5869" max="5869" width="20.140625" style="61" customWidth="1"/>
    <col min="5870" max="5870" width="2.85546875" style="61" customWidth="1"/>
    <col min="5871" max="5871" width="8" style="61" customWidth="1"/>
    <col min="5872" max="5872" width="7.42578125" style="61" customWidth="1"/>
    <col min="5873" max="5873" width="6" style="61" bestFit="1" customWidth="1"/>
    <col min="5874" max="5874" width="6.28515625" style="61" customWidth="1"/>
    <col min="5875" max="5875" width="6" style="61" customWidth="1"/>
    <col min="5876" max="5876" width="8.28515625" style="61" customWidth="1"/>
    <col min="5877" max="5877" width="5.28515625" style="61" customWidth="1"/>
    <col min="5878" max="5878" width="8.140625" style="61" customWidth="1"/>
    <col min="5879" max="5879" width="6" style="61" customWidth="1"/>
    <col min="5880" max="5880" width="4" style="61" customWidth="1"/>
    <col min="5881" max="5881" width="9.140625" style="61" customWidth="1"/>
    <col min="5882" max="5882" width="7" style="61" customWidth="1"/>
    <col min="5883" max="5883" width="6" style="61" customWidth="1"/>
    <col min="5884" max="5884" width="6.28515625" style="61" customWidth="1"/>
    <col min="5885" max="5885" width="5.85546875" style="61" customWidth="1"/>
    <col min="5886" max="5886" width="7.85546875" style="61" customWidth="1"/>
    <col min="5887" max="5887" width="5.7109375" style="61" customWidth="1"/>
    <col min="5888" max="5889" width="6.7109375" style="61" customWidth="1"/>
    <col min="5890" max="6122" width="8.85546875" style="61"/>
    <col min="6123" max="6123" width="2.85546875" style="61" customWidth="1"/>
    <col min="6124" max="6124" width="3.5703125" style="61" customWidth="1"/>
    <col min="6125" max="6125" width="20.140625" style="61" customWidth="1"/>
    <col min="6126" max="6126" width="2.85546875" style="61" customWidth="1"/>
    <col min="6127" max="6127" width="8" style="61" customWidth="1"/>
    <col min="6128" max="6128" width="7.42578125" style="61" customWidth="1"/>
    <col min="6129" max="6129" width="6" style="61" bestFit="1" customWidth="1"/>
    <col min="6130" max="6130" width="6.28515625" style="61" customWidth="1"/>
    <col min="6131" max="6131" width="6" style="61" customWidth="1"/>
    <col min="6132" max="6132" width="8.28515625" style="61" customWidth="1"/>
    <col min="6133" max="6133" width="5.28515625" style="61" customWidth="1"/>
    <col min="6134" max="6134" width="8.140625" style="61" customWidth="1"/>
    <col min="6135" max="6135" width="6" style="61" customWidth="1"/>
    <col min="6136" max="6136" width="4" style="61" customWidth="1"/>
    <col min="6137" max="6137" width="9.140625" style="61" customWidth="1"/>
    <col min="6138" max="6138" width="7" style="61" customWidth="1"/>
    <col min="6139" max="6139" width="6" style="61" customWidth="1"/>
    <col min="6140" max="6140" width="6.28515625" style="61" customWidth="1"/>
    <col min="6141" max="6141" width="5.85546875" style="61" customWidth="1"/>
    <col min="6142" max="6142" width="7.85546875" style="61" customWidth="1"/>
    <col min="6143" max="6143" width="5.7109375" style="61" customWidth="1"/>
    <col min="6144" max="6145" width="6.7109375" style="61" customWidth="1"/>
    <col min="6146" max="6378" width="8.85546875" style="61"/>
    <col min="6379" max="6379" width="2.85546875" style="61" customWidth="1"/>
    <col min="6380" max="6380" width="3.5703125" style="61" customWidth="1"/>
    <col min="6381" max="6381" width="20.140625" style="61" customWidth="1"/>
    <col min="6382" max="6382" width="2.85546875" style="61" customWidth="1"/>
    <col min="6383" max="6383" width="8" style="61" customWidth="1"/>
    <col min="6384" max="6384" width="7.42578125" style="61" customWidth="1"/>
    <col min="6385" max="6385" width="6" style="61" bestFit="1" customWidth="1"/>
    <col min="6386" max="6386" width="6.28515625" style="61" customWidth="1"/>
    <col min="6387" max="6387" width="6" style="61" customWidth="1"/>
    <col min="6388" max="6388" width="8.28515625" style="61" customWidth="1"/>
    <col min="6389" max="6389" width="5.28515625" style="61" customWidth="1"/>
    <col min="6390" max="6390" width="8.140625" style="61" customWidth="1"/>
    <col min="6391" max="6391" width="6" style="61" customWidth="1"/>
    <col min="6392" max="6392" width="4" style="61" customWidth="1"/>
    <col min="6393" max="6393" width="9.140625" style="61" customWidth="1"/>
    <col min="6394" max="6394" width="7" style="61" customWidth="1"/>
    <col min="6395" max="6395" width="6" style="61" customWidth="1"/>
    <col min="6396" max="6396" width="6.28515625" style="61" customWidth="1"/>
    <col min="6397" max="6397" width="5.85546875" style="61" customWidth="1"/>
    <col min="6398" max="6398" width="7.85546875" style="61" customWidth="1"/>
    <col min="6399" max="6399" width="5.7109375" style="61" customWidth="1"/>
    <col min="6400" max="6401" width="6.7109375" style="61" customWidth="1"/>
    <col min="6402" max="6634" width="8.85546875" style="61"/>
    <col min="6635" max="6635" width="2.85546875" style="61" customWidth="1"/>
    <col min="6636" max="6636" width="3.5703125" style="61" customWidth="1"/>
    <col min="6637" max="6637" width="20.140625" style="61" customWidth="1"/>
    <col min="6638" max="6638" width="2.85546875" style="61" customWidth="1"/>
    <col min="6639" max="6639" width="8" style="61" customWidth="1"/>
    <col min="6640" max="6640" width="7.42578125" style="61" customWidth="1"/>
    <col min="6641" max="6641" width="6" style="61" bestFit="1" customWidth="1"/>
    <col min="6642" max="6642" width="6.28515625" style="61" customWidth="1"/>
    <col min="6643" max="6643" width="6" style="61" customWidth="1"/>
    <col min="6644" max="6644" width="8.28515625" style="61" customWidth="1"/>
    <col min="6645" max="6645" width="5.28515625" style="61" customWidth="1"/>
    <col min="6646" max="6646" width="8.140625" style="61" customWidth="1"/>
    <col min="6647" max="6647" width="6" style="61" customWidth="1"/>
    <col min="6648" max="6648" width="4" style="61" customWidth="1"/>
    <col min="6649" max="6649" width="9.140625" style="61" customWidth="1"/>
    <col min="6650" max="6650" width="7" style="61" customWidth="1"/>
    <col min="6651" max="6651" width="6" style="61" customWidth="1"/>
    <col min="6652" max="6652" width="6.28515625" style="61" customWidth="1"/>
    <col min="6653" max="6653" width="5.85546875" style="61" customWidth="1"/>
    <col min="6654" max="6654" width="7.85546875" style="61" customWidth="1"/>
    <col min="6655" max="6655" width="5.7109375" style="61" customWidth="1"/>
    <col min="6656" max="6657" width="6.7109375" style="61" customWidth="1"/>
    <col min="6658" max="6890" width="8.85546875" style="61"/>
    <col min="6891" max="6891" width="2.85546875" style="61" customWidth="1"/>
    <col min="6892" max="6892" width="3.5703125" style="61" customWidth="1"/>
    <col min="6893" max="6893" width="20.140625" style="61" customWidth="1"/>
    <col min="6894" max="6894" width="2.85546875" style="61" customWidth="1"/>
    <col min="6895" max="6895" width="8" style="61" customWidth="1"/>
    <col min="6896" max="6896" width="7.42578125" style="61" customWidth="1"/>
    <col min="6897" max="6897" width="6" style="61" bestFit="1" customWidth="1"/>
    <col min="6898" max="6898" width="6.28515625" style="61" customWidth="1"/>
    <col min="6899" max="6899" width="6" style="61" customWidth="1"/>
    <col min="6900" max="6900" width="8.28515625" style="61" customWidth="1"/>
    <col min="6901" max="6901" width="5.28515625" style="61" customWidth="1"/>
    <col min="6902" max="6902" width="8.140625" style="61" customWidth="1"/>
    <col min="6903" max="6903" width="6" style="61" customWidth="1"/>
    <col min="6904" max="6904" width="4" style="61" customWidth="1"/>
    <col min="6905" max="6905" width="9.140625" style="61" customWidth="1"/>
    <col min="6906" max="6906" width="7" style="61" customWidth="1"/>
    <col min="6907" max="6907" width="6" style="61" customWidth="1"/>
    <col min="6908" max="6908" width="6.28515625" style="61" customWidth="1"/>
    <col min="6909" max="6909" width="5.85546875" style="61" customWidth="1"/>
    <col min="6910" max="6910" width="7.85546875" style="61" customWidth="1"/>
    <col min="6911" max="6911" width="5.7109375" style="61" customWidth="1"/>
    <col min="6912" max="6913" width="6.7109375" style="61" customWidth="1"/>
    <col min="6914" max="7146" width="8.85546875" style="61"/>
    <col min="7147" max="7147" width="2.85546875" style="61" customWidth="1"/>
    <col min="7148" max="7148" width="3.5703125" style="61" customWidth="1"/>
    <col min="7149" max="7149" width="20.140625" style="61" customWidth="1"/>
    <col min="7150" max="7150" width="2.85546875" style="61" customWidth="1"/>
    <col min="7151" max="7151" width="8" style="61" customWidth="1"/>
    <col min="7152" max="7152" width="7.42578125" style="61" customWidth="1"/>
    <col min="7153" max="7153" width="6" style="61" bestFit="1" customWidth="1"/>
    <col min="7154" max="7154" width="6.28515625" style="61" customWidth="1"/>
    <col min="7155" max="7155" width="6" style="61" customWidth="1"/>
    <col min="7156" max="7156" width="8.28515625" style="61" customWidth="1"/>
    <col min="7157" max="7157" width="5.28515625" style="61" customWidth="1"/>
    <col min="7158" max="7158" width="8.140625" style="61" customWidth="1"/>
    <col min="7159" max="7159" width="6" style="61" customWidth="1"/>
    <col min="7160" max="7160" width="4" style="61" customWidth="1"/>
    <col min="7161" max="7161" width="9.140625" style="61" customWidth="1"/>
    <col min="7162" max="7162" width="7" style="61" customWidth="1"/>
    <col min="7163" max="7163" width="6" style="61" customWidth="1"/>
    <col min="7164" max="7164" width="6.28515625" style="61" customWidth="1"/>
    <col min="7165" max="7165" width="5.85546875" style="61" customWidth="1"/>
    <col min="7166" max="7166" width="7.85546875" style="61" customWidth="1"/>
    <col min="7167" max="7167" width="5.7109375" style="61" customWidth="1"/>
    <col min="7168" max="7169" width="6.7109375" style="61" customWidth="1"/>
    <col min="7170" max="7402" width="8.85546875" style="61"/>
    <col min="7403" max="7403" width="2.85546875" style="61" customWidth="1"/>
    <col min="7404" max="7404" width="3.5703125" style="61" customWidth="1"/>
    <col min="7405" max="7405" width="20.140625" style="61" customWidth="1"/>
    <col min="7406" max="7406" width="2.85546875" style="61" customWidth="1"/>
    <col min="7407" max="7407" width="8" style="61" customWidth="1"/>
    <col min="7408" max="7408" width="7.42578125" style="61" customWidth="1"/>
    <col min="7409" max="7409" width="6" style="61" bestFit="1" customWidth="1"/>
    <col min="7410" max="7410" width="6.28515625" style="61" customWidth="1"/>
    <col min="7411" max="7411" width="6" style="61" customWidth="1"/>
    <col min="7412" max="7412" width="8.28515625" style="61" customWidth="1"/>
    <col min="7413" max="7413" width="5.28515625" style="61" customWidth="1"/>
    <col min="7414" max="7414" width="8.140625" style="61" customWidth="1"/>
    <col min="7415" max="7415" width="6" style="61" customWidth="1"/>
    <col min="7416" max="7416" width="4" style="61" customWidth="1"/>
    <col min="7417" max="7417" width="9.140625" style="61" customWidth="1"/>
    <col min="7418" max="7418" width="7" style="61" customWidth="1"/>
    <col min="7419" max="7419" width="6" style="61" customWidth="1"/>
    <col min="7420" max="7420" width="6.28515625" style="61" customWidth="1"/>
    <col min="7421" max="7421" width="5.85546875" style="61" customWidth="1"/>
    <col min="7422" max="7422" width="7.85546875" style="61" customWidth="1"/>
    <col min="7423" max="7423" width="5.7109375" style="61" customWidth="1"/>
    <col min="7424" max="7425" width="6.7109375" style="61" customWidth="1"/>
    <col min="7426" max="7658" width="8.85546875" style="61"/>
    <col min="7659" max="7659" width="2.85546875" style="61" customWidth="1"/>
    <col min="7660" max="7660" width="3.5703125" style="61" customWidth="1"/>
    <col min="7661" max="7661" width="20.140625" style="61" customWidth="1"/>
    <col min="7662" max="7662" width="2.85546875" style="61" customWidth="1"/>
    <col min="7663" max="7663" width="8" style="61" customWidth="1"/>
    <col min="7664" max="7664" width="7.42578125" style="61" customWidth="1"/>
    <col min="7665" max="7665" width="6" style="61" bestFit="1" customWidth="1"/>
    <col min="7666" max="7666" width="6.28515625" style="61" customWidth="1"/>
    <col min="7667" max="7667" width="6" style="61" customWidth="1"/>
    <col min="7668" max="7668" width="8.28515625" style="61" customWidth="1"/>
    <col min="7669" max="7669" width="5.28515625" style="61" customWidth="1"/>
    <col min="7670" max="7670" width="8.140625" style="61" customWidth="1"/>
    <col min="7671" max="7671" width="6" style="61" customWidth="1"/>
    <col min="7672" max="7672" width="4" style="61" customWidth="1"/>
    <col min="7673" max="7673" width="9.140625" style="61" customWidth="1"/>
    <col min="7674" max="7674" width="7" style="61" customWidth="1"/>
    <col min="7675" max="7675" width="6" style="61" customWidth="1"/>
    <col min="7676" max="7676" width="6.28515625" style="61" customWidth="1"/>
    <col min="7677" max="7677" width="5.85546875" style="61" customWidth="1"/>
    <col min="7678" max="7678" width="7.85546875" style="61" customWidth="1"/>
    <col min="7679" max="7679" width="5.7109375" style="61" customWidth="1"/>
    <col min="7680" max="7681" width="6.7109375" style="61" customWidth="1"/>
    <col min="7682" max="7914" width="8.85546875" style="61"/>
    <col min="7915" max="7915" width="2.85546875" style="61" customWidth="1"/>
    <col min="7916" max="7916" width="3.5703125" style="61" customWidth="1"/>
    <col min="7917" max="7917" width="20.140625" style="61" customWidth="1"/>
    <col min="7918" max="7918" width="2.85546875" style="61" customWidth="1"/>
    <col min="7919" max="7919" width="8" style="61" customWidth="1"/>
    <col min="7920" max="7920" width="7.42578125" style="61" customWidth="1"/>
    <col min="7921" max="7921" width="6" style="61" bestFit="1" customWidth="1"/>
    <col min="7922" max="7922" width="6.28515625" style="61" customWidth="1"/>
    <col min="7923" max="7923" width="6" style="61" customWidth="1"/>
    <col min="7924" max="7924" width="8.28515625" style="61" customWidth="1"/>
    <col min="7925" max="7925" width="5.28515625" style="61" customWidth="1"/>
    <col min="7926" max="7926" width="8.140625" style="61" customWidth="1"/>
    <col min="7927" max="7927" width="6" style="61" customWidth="1"/>
    <col min="7928" max="7928" width="4" style="61" customWidth="1"/>
    <col min="7929" max="7929" width="9.140625" style="61" customWidth="1"/>
    <col min="7930" max="7930" width="7" style="61" customWidth="1"/>
    <col min="7931" max="7931" width="6" style="61" customWidth="1"/>
    <col min="7932" max="7932" width="6.28515625" style="61" customWidth="1"/>
    <col min="7933" max="7933" width="5.85546875" style="61" customWidth="1"/>
    <col min="7934" max="7934" width="7.85546875" style="61" customWidth="1"/>
    <col min="7935" max="7935" width="5.7109375" style="61" customWidth="1"/>
    <col min="7936" max="7937" width="6.7109375" style="61" customWidth="1"/>
    <col min="7938" max="8170" width="8.85546875" style="61"/>
    <col min="8171" max="8171" width="2.85546875" style="61" customWidth="1"/>
    <col min="8172" max="8172" width="3.5703125" style="61" customWidth="1"/>
    <col min="8173" max="8173" width="20.140625" style="61" customWidth="1"/>
    <col min="8174" max="8174" width="2.85546875" style="61" customWidth="1"/>
    <col min="8175" max="8175" width="8" style="61" customWidth="1"/>
    <col min="8176" max="8176" width="7.42578125" style="61" customWidth="1"/>
    <col min="8177" max="8177" width="6" style="61" bestFit="1" customWidth="1"/>
    <col min="8178" max="8178" width="6.28515625" style="61" customWidth="1"/>
    <col min="8179" max="8179" width="6" style="61" customWidth="1"/>
    <col min="8180" max="8180" width="8.28515625" style="61" customWidth="1"/>
    <col min="8181" max="8181" width="5.28515625" style="61" customWidth="1"/>
    <col min="8182" max="8182" width="8.140625" style="61" customWidth="1"/>
    <col min="8183" max="8183" width="6" style="61" customWidth="1"/>
    <col min="8184" max="8184" width="4" style="61" customWidth="1"/>
    <col min="8185" max="8185" width="9.140625" style="61" customWidth="1"/>
    <col min="8186" max="8186" width="7" style="61" customWidth="1"/>
    <col min="8187" max="8187" width="6" style="61" customWidth="1"/>
    <col min="8188" max="8188" width="6.28515625" style="61" customWidth="1"/>
    <col min="8189" max="8189" width="5.85546875" style="61" customWidth="1"/>
    <col min="8190" max="8190" width="7.85546875" style="61" customWidth="1"/>
    <col min="8191" max="8191" width="5.7109375" style="61" customWidth="1"/>
    <col min="8192" max="8193" width="6.7109375" style="61" customWidth="1"/>
    <col min="8194" max="8426" width="8.85546875" style="61"/>
    <col min="8427" max="8427" width="2.85546875" style="61" customWidth="1"/>
    <col min="8428" max="8428" width="3.5703125" style="61" customWidth="1"/>
    <col min="8429" max="8429" width="20.140625" style="61" customWidth="1"/>
    <col min="8430" max="8430" width="2.85546875" style="61" customWidth="1"/>
    <col min="8431" max="8431" width="8" style="61" customWidth="1"/>
    <col min="8432" max="8432" width="7.42578125" style="61" customWidth="1"/>
    <col min="8433" max="8433" width="6" style="61" bestFit="1" customWidth="1"/>
    <col min="8434" max="8434" width="6.28515625" style="61" customWidth="1"/>
    <col min="8435" max="8435" width="6" style="61" customWidth="1"/>
    <col min="8436" max="8436" width="8.28515625" style="61" customWidth="1"/>
    <col min="8437" max="8437" width="5.28515625" style="61" customWidth="1"/>
    <col min="8438" max="8438" width="8.140625" style="61" customWidth="1"/>
    <col min="8439" max="8439" width="6" style="61" customWidth="1"/>
    <col min="8440" max="8440" width="4" style="61" customWidth="1"/>
    <col min="8441" max="8441" width="9.140625" style="61" customWidth="1"/>
    <col min="8442" max="8442" width="7" style="61" customWidth="1"/>
    <col min="8443" max="8443" width="6" style="61" customWidth="1"/>
    <col min="8444" max="8444" width="6.28515625" style="61" customWidth="1"/>
    <col min="8445" max="8445" width="5.85546875" style="61" customWidth="1"/>
    <col min="8446" max="8446" width="7.85546875" style="61" customWidth="1"/>
    <col min="8447" max="8447" width="5.7109375" style="61" customWidth="1"/>
    <col min="8448" max="8449" width="6.7109375" style="61" customWidth="1"/>
    <col min="8450" max="8682" width="8.85546875" style="61"/>
    <col min="8683" max="8683" width="2.85546875" style="61" customWidth="1"/>
    <col min="8684" max="8684" width="3.5703125" style="61" customWidth="1"/>
    <col min="8685" max="8685" width="20.140625" style="61" customWidth="1"/>
    <col min="8686" max="8686" width="2.85546875" style="61" customWidth="1"/>
    <col min="8687" max="8687" width="8" style="61" customWidth="1"/>
    <col min="8688" max="8688" width="7.42578125" style="61" customWidth="1"/>
    <col min="8689" max="8689" width="6" style="61" bestFit="1" customWidth="1"/>
    <col min="8690" max="8690" width="6.28515625" style="61" customWidth="1"/>
    <col min="8691" max="8691" width="6" style="61" customWidth="1"/>
    <col min="8692" max="8692" width="8.28515625" style="61" customWidth="1"/>
    <col min="8693" max="8693" width="5.28515625" style="61" customWidth="1"/>
    <col min="8694" max="8694" width="8.140625" style="61" customWidth="1"/>
    <col min="8695" max="8695" width="6" style="61" customWidth="1"/>
    <col min="8696" max="8696" width="4" style="61" customWidth="1"/>
    <col min="8697" max="8697" width="9.140625" style="61" customWidth="1"/>
    <col min="8698" max="8698" width="7" style="61" customWidth="1"/>
    <col min="8699" max="8699" width="6" style="61" customWidth="1"/>
    <col min="8700" max="8700" width="6.28515625" style="61" customWidth="1"/>
    <col min="8701" max="8701" width="5.85546875" style="61" customWidth="1"/>
    <col min="8702" max="8702" width="7.85546875" style="61" customWidth="1"/>
    <col min="8703" max="8703" width="5.7109375" style="61" customWidth="1"/>
    <col min="8704" max="8705" width="6.7109375" style="61" customWidth="1"/>
    <col min="8706" max="8938" width="8.85546875" style="61"/>
    <col min="8939" max="8939" width="2.85546875" style="61" customWidth="1"/>
    <col min="8940" max="8940" width="3.5703125" style="61" customWidth="1"/>
    <col min="8941" max="8941" width="20.140625" style="61" customWidth="1"/>
    <col min="8942" max="8942" width="2.85546875" style="61" customWidth="1"/>
    <col min="8943" max="8943" width="8" style="61" customWidth="1"/>
    <col min="8944" max="8944" width="7.42578125" style="61" customWidth="1"/>
    <col min="8945" max="8945" width="6" style="61" bestFit="1" customWidth="1"/>
    <col min="8946" max="8946" width="6.28515625" style="61" customWidth="1"/>
    <col min="8947" max="8947" width="6" style="61" customWidth="1"/>
    <col min="8948" max="8948" width="8.28515625" style="61" customWidth="1"/>
    <col min="8949" max="8949" width="5.28515625" style="61" customWidth="1"/>
    <col min="8950" max="8950" width="8.140625" style="61" customWidth="1"/>
    <col min="8951" max="8951" width="6" style="61" customWidth="1"/>
    <col min="8952" max="8952" width="4" style="61" customWidth="1"/>
    <col min="8953" max="8953" width="9.140625" style="61" customWidth="1"/>
    <col min="8954" max="8954" width="7" style="61" customWidth="1"/>
    <col min="8955" max="8955" width="6" style="61" customWidth="1"/>
    <col min="8956" max="8956" width="6.28515625" style="61" customWidth="1"/>
    <col min="8957" max="8957" width="5.85546875" style="61" customWidth="1"/>
    <col min="8958" max="8958" width="7.85546875" style="61" customWidth="1"/>
    <col min="8959" max="8959" width="5.7109375" style="61" customWidth="1"/>
    <col min="8960" max="8961" width="6.7109375" style="61" customWidth="1"/>
    <col min="8962" max="9194" width="8.85546875" style="61"/>
    <col min="9195" max="9195" width="2.85546875" style="61" customWidth="1"/>
    <col min="9196" max="9196" width="3.5703125" style="61" customWidth="1"/>
    <col min="9197" max="9197" width="20.140625" style="61" customWidth="1"/>
    <col min="9198" max="9198" width="2.85546875" style="61" customWidth="1"/>
    <col min="9199" max="9199" width="8" style="61" customWidth="1"/>
    <col min="9200" max="9200" width="7.42578125" style="61" customWidth="1"/>
    <col min="9201" max="9201" width="6" style="61" bestFit="1" customWidth="1"/>
    <col min="9202" max="9202" width="6.28515625" style="61" customWidth="1"/>
    <col min="9203" max="9203" width="6" style="61" customWidth="1"/>
    <col min="9204" max="9204" width="8.28515625" style="61" customWidth="1"/>
    <col min="9205" max="9205" width="5.28515625" style="61" customWidth="1"/>
    <col min="9206" max="9206" width="8.140625" style="61" customWidth="1"/>
    <col min="9207" max="9207" width="6" style="61" customWidth="1"/>
    <col min="9208" max="9208" width="4" style="61" customWidth="1"/>
    <col min="9209" max="9209" width="9.140625" style="61" customWidth="1"/>
    <col min="9210" max="9210" width="7" style="61" customWidth="1"/>
    <col min="9211" max="9211" width="6" style="61" customWidth="1"/>
    <col min="9212" max="9212" width="6.28515625" style="61" customWidth="1"/>
    <col min="9213" max="9213" width="5.85546875" style="61" customWidth="1"/>
    <col min="9214" max="9214" width="7.85546875" style="61" customWidth="1"/>
    <col min="9215" max="9215" width="5.7109375" style="61" customWidth="1"/>
    <col min="9216" max="9217" width="6.7109375" style="61" customWidth="1"/>
    <col min="9218" max="9450" width="8.85546875" style="61"/>
    <col min="9451" max="9451" width="2.85546875" style="61" customWidth="1"/>
    <col min="9452" max="9452" width="3.5703125" style="61" customWidth="1"/>
    <col min="9453" max="9453" width="20.140625" style="61" customWidth="1"/>
    <col min="9454" max="9454" width="2.85546875" style="61" customWidth="1"/>
    <col min="9455" max="9455" width="8" style="61" customWidth="1"/>
    <col min="9456" max="9456" width="7.42578125" style="61" customWidth="1"/>
    <col min="9457" max="9457" width="6" style="61" bestFit="1" customWidth="1"/>
    <col min="9458" max="9458" width="6.28515625" style="61" customWidth="1"/>
    <col min="9459" max="9459" width="6" style="61" customWidth="1"/>
    <col min="9460" max="9460" width="8.28515625" style="61" customWidth="1"/>
    <col min="9461" max="9461" width="5.28515625" style="61" customWidth="1"/>
    <col min="9462" max="9462" width="8.140625" style="61" customWidth="1"/>
    <col min="9463" max="9463" width="6" style="61" customWidth="1"/>
    <col min="9464" max="9464" width="4" style="61" customWidth="1"/>
    <col min="9465" max="9465" width="9.140625" style="61" customWidth="1"/>
    <col min="9466" max="9466" width="7" style="61" customWidth="1"/>
    <col min="9467" max="9467" width="6" style="61" customWidth="1"/>
    <col min="9468" max="9468" width="6.28515625" style="61" customWidth="1"/>
    <col min="9469" max="9469" width="5.85546875" style="61" customWidth="1"/>
    <col min="9470" max="9470" width="7.85546875" style="61" customWidth="1"/>
    <col min="9471" max="9471" width="5.7109375" style="61" customWidth="1"/>
    <col min="9472" max="9473" width="6.7109375" style="61" customWidth="1"/>
    <col min="9474" max="9706" width="8.85546875" style="61"/>
    <col min="9707" max="9707" width="2.85546875" style="61" customWidth="1"/>
    <col min="9708" max="9708" width="3.5703125" style="61" customWidth="1"/>
    <col min="9709" max="9709" width="20.140625" style="61" customWidth="1"/>
    <col min="9710" max="9710" width="2.85546875" style="61" customWidth="1"/>
    <col min="9711" max="9711" width="8" style="61" customWidth="1"/>
    <col min="9712" max="9712" width="7.42578125" style="61" customWidth="1"/>
    <col min="9713" max="9713" width="6" style="61" bestFit="1" customWidth="1"/>
    <col min="9714" max="9714" width="6.28515625" style="61" customWidth="1"/>
    <col min="9715" max="9715" width="6" style="61" customWidth="1"/>
    <col min="9716" max="9716" width="8.28515625" style="61" customWidth="1"/>
    <col min="9717" max="9717" width="5.28515625" style="61" customWidth="1"/>
    <col min="9718" max="9718" width="8.140625" style="61" customWidth="1"/>
    <col min="9719" max="9719" width="6" style="61" customWidth="1"/>
    <col min="9720" max="9720" width="4" style="61" customWidth="1"/>
    <col min="9721" max="9721" width="9.140625" style="61" customWidth="1"/>
    <col min="9722" max="9722" width="7" style="61" customWidth="1"/>
    <col min="9723" max="9723" width="6" style="61" customWidth="1"/>
    <col min="9724" max="9724" width="6.28515625" style="61" customWidth="1"/>
    <col min="9725" max="9725" width="5.85546875" style="61" customWidth="1"/>
    <col min="9726" max="9726" width="7.85546875" style="61" customWidth="1"/>
    <col min="9727" max="9727" width="5.7109375" style="61" customWidth="1"/>
    <col min="9728" max="9729" width="6.7109375" style="61" customWidth="1"/>
    <col min="9730" max="9962" width="8.85546875" style="61"/>
    <col min="9963" max="9963" width="2.85546875" style="61" customWidth="1"/>
    <col min="9964" max="9964" width="3.5703125" style="61" customWidth="1"/>
    <col min="9965" max="9965" width="20.140625" style="61" customWidth="1"/>
    <col min="9966" max="9966" width="2.85546875" style="61" customWidth="1"/>
    <col min="9967" max="9967" width="8" style="61" customWidth="1"/>
    <col min="9968" max="9968" width="7.42578125" style="61" customWidth="1"/>
    <col min="9969" max="9969" width="6" style="61" bestFit="1" customWidth="1"/>
    <col min="9970" max="9970" width="6.28515625" style="61" customWidth="1"/>
    <col min="9971" max="9971" width="6" style="61" customWidth="1"/>
    <col min="9972" max="9972" width="8.28515625" style="61" customWidth="1"/>
    <col min="9973" max="9973" width="5.28515625" style="61" customWidth="1"/>
    <col min="9974" max="9974" width="8.140625" style="61" customWidth="1"/>
    <col min="9975" max="9975" width="6" style="61" customWidth="1"/>
    <col min="9976" max="9976" width="4" style="61" customWidth="1"/>
    <col min="9977" max="9977" width="9.140625" style="61" customWidth="1"/>
    <col min="9978" max="9978" width="7" style="61" customWidth="1"/>
    <col min="9979" max="9979" width="6" style="61" customWidth="1"/>
    <col min="9980" max="9980" width="6.28515625" style="61" customWidth="1"/>
    <col min="9981" max="9981" width="5.85546875" style="61" customWidth="1"/>
    <col min="9982" max="9982" width="7.85546875" style="61" customWidth="1"/>
    <col min="9983" max="9983" width="5.7109375" style="61" customWidth="1"/>
    <col min="9984" max="9985" width="6.7109375" style="61" customWidth="1"/>
    <col min="9986" max="10218" width="8.85546875" style="61"/>
    <col min="10219" max="10219" width="2.85546875" style="61" customWidth="1"/>
    <col min="10220" max="10220" width="3.5703125" style="61" customWidth="1"/>
    <col min="10221" max="10221" width="20.140625" style="61" customWidth="1"/>
    <col min="10222" max="10222" width="2.85546875" style="61" customWidth="1"/>
    <col min="10223" max="10223" width="8" style="61" customWidth="1"/>
    <col min="10224" max="10224" width="7.42578125" style="61" customWidth="1"/>
    <col min="10225" max="10225" width="6" style="61" bestFit="1" customWidth="1"/>
    <col min="10226" max="10226" width="6.28515625" style="61" customWidth="1"/>
    <col min="10227" max="10227" width="6" style="61" customWidth="1"/>
    <col min="10228" max="10228" width="8.28515625" style="61" customWidth="1"/>
    <col min="10229" max="10229" width="5.28515625" style="61" customWidth="1"/>
    <col min="10230" max="10230" width="8.140625" style="61" customWidth="1"/>
    <col min="10231" max="10231" width="6" style="61" customWidth="1"/>
    <col min="10232" max="10232" width="4" style="61" customWidth="1"/>
    <col min="10233" max="10233" width="9.140625" style="61" customWidth="1"/>
    <col min="10234" max="10234" width="7" style="61" customWidth="1"/>
    <col min="10235" max="10235" width="6" style="61" customWidth="1"/>
    <col min="10236" max="10236" width="6.28515625" style="61" customWidth="1"/>
    <col min="10237" max="10237" width="5.85546875" style="61" customWidth="1"/>
    <col min="10238" max="10238" width="7.85546875" style="61" customWidth="1"/>
    <col min="10239" max="10239" width="5.7109375" style="61" customWidth="1"/>
    <col min="10240" max="10241" width="6.7109375" style="61" customWidth="1"/>
    <col min="10242" max="10474" width="8.85546875" style="61"/>
    <col min="10475" max="10475" width="2.85546875" style="61" customWidth="1"/>
    <col min="10476" max="10476" width="3.5703125" style="61" customWidth="1"/>
    <col min="10477" max="10477" width="20.140625" style="61" customWidth="1"/>
    <col min="10478" max="10478" width="2.85546875" style="61" customWidth="1"/>
    <col min="10479" max="10479" width="8" style="61" customWidth="1"/>
    <col min="10480" max="10480" width="7.42578125" style="61" customWidth="1"/>
    <col min="10481" max="10481" width="6" style="61" bestFit="1" customWidth="1"/>
    <col min="10482" max="10482" width="6.28515625" style="61" customWidth="1"/>
    <col min="10483" max="10483" width="6" style="61" customWidth="1"/>
    <col min="10484" max="10484" width="8.28515625" style="61" customWidth="1"/>
    <col min="10485" max="10485" width="5.28515625" style="61" customWidth="1"/>
    <col min="10486" max="10486" width="8.140625" style="61" customWidth="1"/>
    <col min="10487" max="10487" width="6" style="61" customWidth="1"/>
    <col min="10488" max="10488" width="4" style="61" customWidth="1"/>
    <col min="10489" max="10489" width="9.140625" style="61" customWidth="1"/>
    <col min="10490" max="10490" width="7" style="61" customWidth="1"/>
    <col min="10491" max="10491" width="6" style="61" customWidth="1"/>
    <col min="10492" max="10492" width="6.28515625" style="61" customWidth="1"/>
    <col min="10493" max="10493" width="5.85546875" style="61" customWidth="1"/>
    <col min="10494" max="10494" width="7.85546875" style="61" customWidth="1"/>
    <col min="10495" max="10495" width="5.7109375" style="61" customWidth="1"/>
    <col min="10496" max="10497" width="6.7109375" style="61" customWidth="1"/>
    <col min="10498" max="10730" width="8.85546875" style="61"/>
    <col min="10731" max="10731" width="2.85546875" style="61" customWidth="1"/>
    <col min="10732" max="10732" width="3.5703125" style="61" customWidth="1"/>
    <col min="10733" max="10733" width="20.140625" style="61" customWidth="1"/>
    <col min="10734" max="10734" width="2.85546875" style="61" customWidth="1"/>
    <col min="10735" max="10735" width="8" style="61" customWidth="1"/>
    <col min="10736" max="10736" width="7.42578125" style="61" customWidth="1"/>
    <col min="10737" max="10737" width="6" style="61" bestFit="1" customWidth="1"/>
    <col min="10738" max="10738" width="6.28515625" style="61" customWidth="1"/>
    <col min="10739" max="10739" width="6" style="61" customWidth="1"/>
    <col min="10740" max="10740" width="8.28515625" style="61" customWidth="1"/>
    <col min="10741" max="10741" width="5.28515625" style="61" customWidth="1"/>
    <col min="10742" max="10742" width="8.140625" style="61" customWidth="1"/>
    <col min="10743" max="10743" width="6" style="61" customWidth="1"/>
    <col min="10744" max="10744" width="4" style="61" customWidth="1"/>
    <col min="10745" max="10745" width="9.140625" style="61" customWidth="1"/>
    <col min="10746" max="10746" width="7" style="61" customWidth="1"/>
    <col min="10747" max="10747" width="6" style="61" customWidth="1"/>
    <col min="10748" max="10748" width="6.28515625" style="61" customWidth="1"/>
    <col min="10749" max="10749" width="5.85546875" style="61" customWidth="1"/>
    <col min="10750" max="10750" width="7.85546875" style="61" customWidth="1"/>
    <col min="10751" max="10751" width="5.7109375" style="61" customWidth="1"/>
    <col min="10752" max="10753" width="6.7109375" style="61" customWidth="1"/>
    <col min="10754" max="10986" width="8.85546875" style="61"/>
    <col min="10987" max="10987" width="2.85546875" style="61" customWidth="1"/>
    <col min="10988" max="10988" width="3.5703125" style="61" customWidth="1"/>
    <col min="10989" max="10989" width="20.140625" style="61" customWidth="1"/>
    <col min="10990" max="10990" width="2.85546875" style="61" customWidth="1"/>
    <col min="10991" max="10991" width="8" style="61" customWidth="1"/>
    <col min="10992" max="10992" width="7.42578125" style="61" customWidth="1"/>
    <col min="10993" max="10993" width="6" style="61" bestFit="1" customWidth="1"/>
    <col min="10994" max="10994" width="6.28515625" style="61" customWidth="1"/>
    <col min="10995" max="10995" width="6" style="61" customWidth="1"/>
    <col min="10996" max="10996" width="8.28515625" style="61" customWidth="1"/>
    <col min="10997" max="10997" width="5.28515625" style="61" customWidth="1"/>
    <col min="10998" max="10998" width="8.140625" style="61" customWidth="1"/>
    <col min="10999" max="10999" width="6" style="61" customWidth="1"/>
    <col min="11000" max="11000" width="4" style="61" customWidth="1"/>
    <col min="11001" max="11001" width="9.140625" style="61" customWidth="1"/>
    <col min="11002" max="11002" width="7" style="61" customWidth="1"/>
    <col min="11003" max="11003" width="6" style="61" customWidth="1"/>
    <col min="11004" max="11004" width="6.28515625" style="61" customWidth="1"/>
    <col min="11005" max="11005" width="5.85546875" style="61" customWidth="1"/>
    <col min="11006" max="11006" width="7.85546875" style="61" customWidth="1"/>
    <col min="11007" max="11007" width="5.7109375" style="61" customWidth="1"/>
    <col min="11008" max="11009" width="6.7109375" style="61" customWidth="1"/>
    <col min="11010" max="11242" width="8.85546875" style="61"/>
    <col min="11243" max="11243" width="2.85546875" style="61" customWidth="1"/>
    <col min="11244" max="11244" width="3.5703125" style="61" customWidth="1"/>
    <col min="11245" max="11245" width="20.140625" style="61" customWidth="1"/>
    <col min="11246" max="11246" width="2.85546875" style="61" customWidth="1"/>
    <col min="11247" max="11247" width="8" style="61" customWidth="1"/>
    <col min="11248" max="11248" width="7.42578125" style="61" customWidth="1"/>
    <col min="11249" max="11249" width="6" style="61" bestFit="1" customWidth="1"/>
    <col min="11250" max="11250" width="6.28515625" style="61" customWidth="1"/>
    <col min="11251" max="11251" width="6" style="61" customWidth="1"/>
    <col min="11252" max="11252" width="8.28515625" style="61" customWidth="1"/>
    <col min="11253" max="11253" width="5.28515625" style="61" customWidth="1"/>
    <col min="11254" max="11254" width="8.140625" style="61" customWidth="1"/>
    <col min="11255" max="11255" width="6" style="61" customWidth="1"/>
    <col min="11256" max="11256" width="4" style="61" customWidth="1"/>
    <col min="11257" max="11257" width="9.140625" style="61" customWidth="1"/>
    <col min="11258" max="11258" width="7" style="61" customWidth="1"/>
    <col min="11259" max="11259" width="6" style="61" customWidth="1"/>
    <col min="11260" max="11260" width="6.28515625" style="61" customWidth="1"/>
    <col min="11261" max="11261" width="5.85546875" style="61" customWidth="1"/>
    <col min="11262" max="11262" width="7.85546875" style="61" customWidth="1"/>
    <col min="11263" max="11263" width="5.7109375" style="61" customWidth="1"/>
    <col min="11264" max="11265" width="6.7109375" style="61" customWidth="1"/>
    <col min="11266" max="11498" width="8.85546875" style="61"/>
    <col min="11499" max="11499" width="2.85546875" style="61" customWidth="1"/>
    <col min="11500" max="11500" width="3.5703125" style="61" customWidth="1"/>
    <col min="11501" max="11501" width="20.140625" style="61" customWidth="1"/>
    <col min="11502" max="11502" width="2.85546875" style="61" customWidth="1"/>
    <col min="11503" max="11503" width="8" style="61" customWidth="1"/>
    <col min="11504" max="11504" width="7.42578125" style="61" customWidth="1"/>
    <col min="11505" max="11505" width="6" style="61" bestFit="1" customWidth="1"/>
    <col min="11506" max="11506" width="6.28515625" style="61" customWidth="1"/>
    <col min="11507" max="11507" width="6" style="61" customWidth="1"/>
    <col min="11508" max="11508" width="8.28515625" style="61" customWidth="1"/>
    <col min="11509" max="11509" width="5.28515625" style="61" customWidth="1"/>
    <col min="11510" max="11510" width="8.140625" style="61" customWidth="1"/>
    <col min="11511" max="11511" width="6" style="61" customWidth="1"/>
    <col min="11512" max="11512" width="4" style="61" customWidth="1"/>
    <col min="11513" max="11513" width="9.140625" style="61" customWidth="1"/>
    <col min="11514" max="11514" width="7" style="61" customWidth="1"/>
    <col min="11515" max="11515" width="6" style="61" customWidth="1"/>
    <col min="11516" max="11516" width="6.28515625" style="61" customWidth="1"/>
    <col min="11517" max="11517" width="5.85546875" style="61" customWidth="1"/>
    <col min="11518" max="11518" width="7.85546875" style="61" customWidth="1"/>
    <col min="11519" max="11519" width="5.7109375" style="61" customWidth="1"/>
    <col min="11520" max="11521" width="6.7109375" style="61" customWidth="1"/>
    <col min="11522" max="11754" width="8.85546875" style="61"/>
    <col min="11755" max="11755" width="2.85546875" style="61" customWidth="1"/>
    <col min="11756" max="11756" width="3.5703125" style="61" customWidth="1"/>
    <col min="11757" max="11757" width="20.140625" style="61" customWidth="1"/>
    <col min="11758" max="11758" width="2.85546875" style="61" customWidth="1"/>
    <col min="11759" max="11759" width="8" style="61" customWidth="1"/>
    <col min="11760" max="11760" width="7.42578125" style="61" customWidth="1"/>
    <col min="11761" max="11761" width="6" style="61" bestFit="1" customWidth="1"/>
    <col min="11762" max="11762" width="6.28515625" style="61" customWidth="1"/>
    <col min="11763" max="11763" width="6" style="61" customWidth="1"/>
    <col min="11764" max="11764" width="8.28515625" style="61" customWidth="1"/>
    <col min="11765" max="11765" width="5.28515625" style="61" customWidth="1"/>
    <col min="11766" max="11766" width="8.140625" style="61" customWidth="1"/>
    <col min="11767" max="11767" width="6" style="61" customWidth="1"/>
    <col min="11768" max="11768" width="4" style="61" customWidth="1"/>
    <col min="11769" max="11769" width="9.140625" style="61" customWidth="1"/>
    <col min="11770" max="11770" width="7" style="61" customWidth="1"/>
    <col min="11771" max="11771" width="6" style="61" customWidth="1"/>
    <col min="11772" max="11772" width="6.28515625" style="61" customWidth="1"/>
    <col min="11773" max="11773" width="5.85546875" style="61" customWidth="1"/>
    <col min="11774" max="11774" width="7.85546875" style="61" customWidth="1"/>
    <col min="11775" max="11775" width="5.7109375" style="61" customWidth="1"/>
    <col min="11776" max="11777" width="6.7109375" style="61" customWidth="1"/>
    <col min="11778" max="12010" width="8.85546875" style="61"/>
    <col min="12011" max="12011" width="2.85546875" style="61" customWidth="1"/>
    <col min="12012" max="12012" width="3.5703125" style="61" customWidth="1"/>
    <col min="12013" max="12013" width="20.140625" style="61" customWidth="1"/>
    <col min="12014" max="12014" width="2.85546875" style="61" customWidth="1"/>
    <col min="12015" max="12015" width="8" style="61" customWidth="1"/>
    <col min="12016" max="12016" width="7.42578125" style="61" customWidth="1"/>
    <col min="12017" max="12017" width="6" style="61" bestFit="1" customWidth="1"/>
    <col min="12018" max="12018" width="6.28515625" style="61" customWidth="1"/>
    <col min="12019" max="12019" width="6" style="61" customWidth="1"/>
    <col min="12020" max="12020" width="8.28515625" style="61" customWidth="1"/>
    <col min="12021" max="12021" width="5.28515625" style="61" customWidth="1"/>
    <col min="12022" max="12022" width="8.140625" style="61" customWidth="1"/>
    <col min="12023" max="12023" width="6" style="61" customWidth="1"/>
    <col min="12024" max="12024" width="4" style="61" customWidth="1"/>
    <col min="12025" max="12025" width="9.140625" style="61" customWidth="1"/>
    <col min="12026" max="12026" width="7" style="61" customWidth="1"/>
    <col min="12027" max="12027" width="6" style="61" customWidth="1"/>
    <col min="12028" max="12028" width="6.28515625" style="61" customWidth="1"/>
    <col min="12029" max="12029" width="5.85546875" style="61" customWidth="1"/>
    <col min="12030" max="12030" width="7.85546875" style="61" customWidth="1"/>
    <col min="12031" max="12031" width="5.7109375" style="61" customWidth="1"/>
    <col min="12032" max="12033" width="6.7109375" style="61" customWidth="1"/>
    <col min="12034" max="12266" width="8.85546875" style="61"/>
    <col min="12267" max="12267" width="2.85546875" style="61" customWidth="1"/>
    <col min="12268" max="12268" width="3.5703125" style="61" customWidth="1"/>
    <col min="12269" max="12269" width="20.140625" style="61" customWidth="1"/>
    <col min="12270" max="12270" width="2.85546875" style="61" customWidth="1"/>
    <col min="12271" max="12271" width="8" style="61" customWidth="1"/>
    <col min="12272" max="12272" width="7.42578125" style="61" customWidth="1"/>
    <col min="12273" max="12273" width="6" style="61" bestFit="1" customWidth="1"/>
    <col min="12274" max="12274" width="6.28515625" style="61" customWidth="1"/>
    <col min="12275" max="12275" width="6" style="61" customWidth="1"/>
    <col min="12276" max="12276" width="8.28515625" style="61" customWidth="1"/>
    <col min="12277" max="12277" width="5.28515625" style="61" customWidth="1"/>
    <col min="12278" max="12278" width="8.140625" style="61" customWidth="1"/>
    <col min="12279" max="12279" width="6" style="61" customWidth="1"/>
    <col min="12280" max="12280" width="4" style="61" customWidth="1"/>
    <col min="12281" max="12281" width="9.140625" style="61" customWidth="1"/>
    <col min="12282" max="12282" width="7" style="61" customWidth="1"/>
    <col min="12283" max="12283" width="6" style="61" customWidth="1"/>
    <col min="12284" max="12284" width="6.28515625" style="61" customWidth="1"/>
    <col min="12285" max="12285" width="5.85546875" style="61" customWidth="1"/>
    <col min="12286" max="12286" width="7.85546875" style="61" customWidth="1"/>
    <col min="12287" max="12287" width="5.7109375" style="61" customWidth="1"/>
    <col min="12288" max="12289" width="6.7109375" style="61" customWidth="1"/>
    <col min="12290" max="12522" width="8.85546875" style="61"/>
    <col min="12523" max="12523" width="2.85546875" style="61" customWidth="1"/>
    <col min="12524" max="12524" width="3.5703125" style="61" customWidth="1"/>
    <col min="12525" max="12525" width="20.140625" style="61" customWidth="1"/>
    <col min="12526" max="12526" width="2.85546875" style="61" customWidth="1"/>
    <col min="12527" max="12527" width="8" style="61" customWidth="1"/>
    <col min="12528" max="12528" width="7.42578125" style="61" customWidth="1"/>
    <col min="12529" max="12529" width="6" style="61" bestFit="1" customWidth="1"/>
    <col min="12530" max="12530" width="6.28515625" style="61" customWidth="1"/>
    <col min="12531" max="12531" width="6" style="61" customWidth="1"/>
    <col min="12532" max="12532" width="8.28515625" style="61" customWidth="1"/>
    <col min="12533" max="12533" width="5.28515625" style="61" customWidth="1"/>
    <col min="12534" max="12534" width="8.140625" style="61" customWidth="1"/>
    <col min="12535" max="12535" width="6" style="61" customWidth="1"/>
    <col min="12536" max="12536" width="4" style="61" customWidth="1"/>
    <col min="12537" max="12537" width="9.140625" style="61" customWidth="1"/>
    <col min="12538" max="12538" width="7" style="61" customWidth="1"/>
    <col min="12539" max="12539" width="6" style="61" customWidth="1"/>
    <col min="12540" max="12540" width="6.28515625" style="61" customWidth="1"/>
    <col min="12541" max="12541" width="5.85546875" style="61" customWidth="1"/>
    <col min="12542" max="12542" width="7.85546875" style="61" customWidth="1"/>
    <col min="12543" max="12543" width="5.7109375" style="61" customWidth="1"/>
    <col min="12544" max="12545" width="6.7109375" style="61" customWidth="1"/>
    <col min="12546" max="12778" width="8.85546875" style="61"/>
    <col min="12779" max="12779" width="2.85546875" style="61" customWidth="1"/>
    <col min="12780" max="12780" width="3.5703125" style="61" customWidth="1"/>
    <col min="12781" max="12781" width="20.140625" style="61" customWidth="1"/>
    <col min="12782" max="12782" width="2.85546875" style="61" customWidth="1"/>
    <col min="12783" max="12783" width="8" style="61" customWidth="1"/>
    <col min="12784" max="12784" width="7.42578125" style="61" customWidth="1"/>
    <col min="12785" max="12785" width="6" style="61" bestFit="1" customWidth="1"/>
    <col min="12786" max="12786" width="6.28515625" style="61" customWidth="1"/>
    <col min="12787" max="12787" width="6" style="61" customWidth="1"/>
    <col min="12788" max="12788" width="8.28515625" style="61" customWidth="1"/>
    <col min="12789" max="12789" width="5.28515625" style="61" customWidth="1"/>
    <col min="12790" max="12790" width="8.140625" style="61" customWidth="1"/>
    <col min="12791" max="12791" width="6" style="61" customWidth="1"/>
    <col min="12792" max="12792" width="4" style="61" customWidth="1"/>
    <col min="12793" max="12793" width="9.140625" style="61" customWidth="1"/>
    <col min="12794" max="12794" width="7" style="61" customWidth="1"/>
    <col min="12795" max="12795" width="6" style="61" customWidth="1"/>
    <col min="12796" max="12796" width="6.28515625" style="61" customWidth="1"/>
    <col min="12797" max="12797" width="5.85546875" style="61" customWidth="1"/>
    <col min="12798" max="12798" width="7.85546875" style="61" customWidth="1"/>
    <col min="12799" max="12799" width="5.7109375" style="61" customWidth="1"/>
    <col min="12800" max="12801" width="6.7109375" style="61" customWidth="1"/>
    <col min="12802" max="13034" width="8.85546875" style="61"/>
    <col min="13035" max="13035" width="2.85546875" style="61" customWidth="1"/>
    <col min="13036" max="13036" width="3.5703125" style="61" customWidth="1"/>
    <col min="13037" max="13037" width="20.140625" style="61" customWidth="1"/>
    <col min="13038" max="13038" width="2.85546875" style="61" customWidth="1"/>
    <col min="13039" max="13039" width="8" style="61" customWidth="1"/>
    <col min="13040" max="13040" width="7.42578125" style="61" customWidth="1"/>
    <col min="13041" max="13041" width="6" style="61" bestFit="1" customWidth="1"/>
    <col min="13042" max="13042" width="6.28515625" style="61" customWidth="1"/>
    <col min="13043" max="13043" width="6" style="61" customWidth="1"/>
    <col min="13044" max="13044" width="8.28515625" style="61" customWidth="1"/>
    <col min="13045" max="13045" width="5.28515625" style="61" customWidth="1"/>
    <col min="13046" max="13046" width="8.140625" style="61" customWidth="1"/>
    <col min="13047" max="13047" width="6" style="61" customWidth="1"/>
    <col min="13048" max="13048" width="4" style="61" customWidth="1"/>
    <col min="13049" max="13049" width="9.140625" style="61" customWidth="1"/>
    <col min="13050" max="13050" width="7" style="61" customWidth="1"/>
    <col min="13051" max="13051" width="6" style="61" customWidth="1"/>
    <col min="13052" max="13052" width="6.28515625" style="61" customWidth="1"/>
    <col min="13053" max="13053" width="5.85546875" style="61" customWidth="1"/>
    <col min="13054" max="13054" width="7.85546875" style="61" customWidth="1"/>
    <col min="13055" max="13055" width="5.7109375" style="61" customWidth="1"/>
    <col min="13056" max="13057" width="6.7109375" style="61" customWidth="1"/>
    <col min="13058" max="13290" width="8.85546875" style="61"/>
    <col min="13291" max="13291" width="2.85546875" style="61" customWidth="1"/>
    <col min="13292" max="13292" width="3.5703125" style="61" customWidth="1"/>
    <col min="13293" max="13293" width="20.140625" style="61" customWidth="1"/>
    <col min="13294" max="13294" width="2.85546875" style="61" customWidth="1"/>
    <col min="13295" max="13295" width="8" style="61" customWidth="1"/>
    <col min="13296" max="13296" width="7.42578125" style="61" customWidth="1"/>
    <col min="13297" max="13297" width="6" style="61" bestFit="1" customWidth="1"/>
    <col min="13298" max="13298" width="6.28515625" style="61" customWidth="1"/>
    <col min="13299" max="13299" width="6" style="61" customWidth="1"/>
    <col min="13300" max="13300" width="8.28515625" style="61" customWidth="1"/>
    <col min="13301" max="13301" width="5.28515625" style="61" customWidth="1"/>
    <col min="13302" max="13302" width="8.140625" style="61" customWidth="1"/>
    <col min="13303" max="13303" width="6" style="61" customWidth="1"/>
    <col min="13304" max="13304" width="4" style="61" customWidth="1"/>
    <col min="13305" max="13305" width="9.140625" style="61" customWidth="1"/>
    <col min="13306" max="13306" width="7" style="61" customWidth="1"/>
    <col min="13307" max="13307" width="6" style="61" customWidth="1"/>
    <col min="13308" max="13308" width="6.28515625" style="61" customWidth="1"/>
    <col min="13309" max="13309" width="5.85546875" style="61" customWidth="1"/>
    <col min="13310" max="13310" width="7.85546875" style="61" customWidth="1"/>
    <col min="13311" max="13311" width="5.7109375" style="61" customWidth="1"/>
    <col min="13312" max="13313" width="6.7109375" style="61" customWidth="1"/>
    <col min="13314" max="13546" width="8.85546875" style="61"/>
    <col min="13547" max="13547" width="2.85546875" style="61" customWidth="1"/>
    <col min="13548" max="13548" width="3.5703125" style="61" customWidth="1"/>
    <col min="13549" max="13549" width="20.140625" style="61" customWidth="1"/>
    <col min="13550" max="13550" width="2.85546875" style="61" customWidth="1"/>
    <col min="13551" max="13551" width="8" style="61" customWidth="1"/>
    <col min="13552" max="13552" width="7.42578125" style="61" customWidth="1"/>
    <col min="13553" max="13553" width="6" style="61" bestFit="1" customWidth="1"/>
    <col min="13554" max="13554" width="6.28515625" style="61" customWidth="1"/>
    <col min="13555" max="13555" width="6" style="61" customWidth="1"/>
    <col min="13556" max="13556" width="8.28515625" style="61" customWidth="1"/>
    <col min="13557" max="13557" width="5.28515625" style="61" customWidth="1"/>
    <col min="13558" max="13558" width="8.140625" style="61" customWidth="1"/>
    <col min="13559" max="13559" width="6" style="61" customWidth="1"/>
    <col min="13560" max="13560" width="4" style="61" customWidth="1"/>
    <col min="13561" max="13561" width="9.140625" style="61" customWidth="1"/>
    <col min="13562" max="13562" width="7" style="61" customWidth="1"/>
    <col min="13563" max="13563" width="6" style="61" customWidth="1"/>
    <col min="13564" max="13564" width="6.28515625" style="61" customWidth="1"/>
    <col min="13565" max="13565" width="5.85546875" style="61" customWidth="1"/>
    <col min="13566" max="13566" width="7.85546875" style="61" customWidth="1"/>
    <col min="13567" max="13567" width="5.7109375" style="61" customWidth="1"/>
    <col min="13568" max="13569" width="6.7109375" style="61" customWidth="1"/>
    <col min="13570" max="13802" width="8.85546875" style="61"/>
    <col min="13803" max="13803" width="2.85546875" style="61" customWidth="1"/>
    <col min="13804" max="13804" width="3.5703125" style="61" customWidth="1"/>
    <col min="13805" max="13805" width="20.140625" style="61" customWidth="1"/>
    <col min="13806" max="13806" width="2.85546875" style="61" customWidth="1"/>
    <col min="13807" max="13807" width="8" style="61" customWidth="1"/>
    <col min="13808" max="13808" width="7.42578125" style="61" customWidth="1"/>
    <col min="13809" max="13809" width="6" style="61" bestFit="1" customWidth="1"/>
    <col min="13810" max="13810" width="6.28515625" style="61" customWidth="1"/>
    <col min="13811" max="13811" width="6" style="61" customWidth="1"/>
    <col min="13812" max="13812" width="8.28515625" style="61" customWidth="1"/>
    <col min="13813" max="13813" width="5.28515625" style="61" customWidth="1"/>
    <col min="13814" max="13814" width="8.140625" style="61" customWidth="1"/>
    <col min="13815" max="13815" width="6" style="61" customWidth="1"/>
    <col min="13816" max="13816" width="4" style="61" customWidth="1"/>
    <col min="13817" max="13817" width="9.140625" style="61" customWidth="1"/>
    <col min="13818" max="13818" width="7" style="61" customWidth="1"/>
    <col min="13819" max="13819" width="6" style="61" customWidth="1"/>
    <col min="13820" max="13820" width="6.28515625" style="61" customWidth="1"/>
    <col min="13821" max="13821" width="5.85546875" style="61" customWidth="1"/>
    <col min="13822" max="13822" width="7.85546875" style="61" customWidth="1"/>
    <col min="13823" max="13823" width="5.7109375" style="61" customWidth="1"/>
    <col min="13824" max="13825" width="6.7109375" style="61" customWidth="1"/>
    <col min="13826" max="14058" width="8.85546875" style="61"/>
    <col min="14059" max="14059" width="2.85546875" style="61" customWidth="1"/>
    <col min="14060" max="14060" width="3.5703125" style="61" customWidth="1"/>
    <col min="14061" max="14061" width="20.140625" style="61" customWidth="1"/>
    <col min="14062" max="14062" width="2.85546875" style="61" customWidth="1"/>
    <col min="14063" max="14063" width="8" style="61" customWidth="1"/>
    <col min="14064" max="14064" width="7.42578125" style="61" customWidth="1"/>
    <col min="14065" max="14065" width="6" style="61" bestFit="1" customWidth="1"/>
    <col min="14066" max="14066" width="6.28515625" style="61" customWidth="1"/>
    <col min="14067" max="14067" width="6" style="61" customWidth="1"/>
    <col min="14068" max="14068" width="8.28515625" style="61" customWidth="1"/>
    <col min="14069" max="14069" width="5.28515625" style="61" customWidth="1"/>
    <col min="14070" max="14070" width="8.140625" style="61" customWidth="1"/>
    <col min="14071" max="14071" width="6" style="61" customWidth="1"/>
    <col min="14072" max="14072" width="4" style="61" customWidth="1"/>
    <col min="14073" max="14073" width="9.140625" style="61" customWidth="1"/>
    <col min="14074" max="14074" width="7" style="61" customWidth="1"/>
    <col min="14075" max="14075" width="6" style="61" customWidth="1"/>
    <col min="14076" max="14076" width="6.28515625" style="61" customWidth="1"/>
    <col min="14077" max="14077" width="5.85546875" style="61" customWidth="1"/>
    <col min="14078" max="14078" width="7.85546875" style="61" customWidth="1"/>
    <col min="14079" max="14079" width="5.7109375" style="61" customWidth="1"/>
    <col min="14080" max="14081" width="6.7109375" style="61" customWidth="1"/>
    <col min="14082" max="14314" width="8.85546875" style="61"/>
    <col min="14315" max="14315" width="2.85546875" style="61" customWidth="1"/>
    <col min="14316" max="14316" width="3.5703125" style="61" customWidth="1"/>
    <col min="14317" max="14317" width="20.140625" style="61" customWidth="1"/>
    <col min="14318" max="14318" width="2.85546875" style="61" customWidth="1"/>
    <col min="14319" max="14319" width="8" style="61" customWidth="1"/>
    <col min="14320" max="14320" width="7.42578125" style="61" customWidth="1"/>
    <col min="14321" max="14321" width="6" style="61" bestFit="1" customWidth="1"/>
    <col min="14322" max="14322" width="6.28515625" style="61" customWidth="1"/>
    <col min="14323" max="14323" width="6" style="61" customWidth="1"/>
    <col min="14324" max="14324" width="8.28515625" style="61" customWidth="1"/>
    <col min="14325" max="14325" width="5.28515625" style="61" customWidth="1"/>
    <col min="14326" max="14326" width="8.140625" style="61" customWidth="1"/>
    <col min="14327" max="14327" width="6" style="61" customWidth="1"/>
    <col min="14328" max="14328" width="4" style="61" customWidth="1"/>
    <col min="14329" max="14329" width="9.140625" style="61" customWidth="1"/>
    <col min="14330" max="14330" width="7" style="61" customWidth="1"/>
    <col min="14331" max="14331" width="6" style="61" customWidth="1"/>
    <col min="14332" max="14332" width="6.28515625" style="61" customWidth="1"/>
    <col min="14333" max="14333" width="5.85546875" style="61" customWidth="1"/>
    <col min="14334" max="14334" width="7.85546875" style="61" customWidth="1"/>
    <col min="14335" max="14335" width="5.7109375" style="61" customWidth="1"/>
    <col min="14336" max="14337" width="6.7109375" style="61" customWidth="1"/>
    <col min="14338" max="14570" width="8.85546875" style="61"/>
    <col min="14571" max="14571" width="2.85546875" style="61" customWidth="1"/>
    <col min="14572" max="14572" width="3.5703125" style="61" customWidth="1"/>
    <col min="14573" max="14573" width="20.140625" style="61" customWidth="1"/>
    <col min="14574" max="14574" width="2.85546875" style="61" customWidth="1"/>
    <col min="14575" max="14575" width="8" style="61" customWidth="1"/>
    <col min="14576" max="14576" width="7.42578125" style="61" customWidth="1"/>
    <col min="14577" max="14577" width="6" style="61" bestFit="1" customWidth="1"/>
    <col min="14578" max="14578" width="6.28515625" style="61" customWidth="1"/>
    <col min="14579" max="14579" width="6" style="61" customWidth="1"/>
    <col min="14580" max="14580" width="8.28515625" style="61" customWidth="1"/>
    <col min="14581" max="14581" width="5.28515625" style="61" customWidth="1"/>
    <col min="14582" max="14582" width="8.140625" style="61" customWidth="1"/>
    <col min="14583" max="14583" width="6" style="61" customWidth="1"/>
    <col min="14584" max="14584" width="4" style="61" customWidth="1"/>
    <col min="14585" max="14585" width="9.140625" style="61" customWidth="1"/>
    <col min="14586" max="14586" width="7" style="61" customWidth="1"/>
    <col min="14587" max="14587" width="6" style="61" customWidth="1"/>
    <col min="14588" max="14588" width="6.28515625" style="61" customWidth="1"/>
    <col min="14589" max="14589" width="5.85546875" style="61" customWidth="1"/>
    <col min="14590" max="14590" width="7.85546875" style="61" customWidth="1"/>
    <col min="14591" max="14591" width="5.7109375" style="61" customWidth="1"/>
    <col min="14592" max="14593" width="6.7109375" style="61" customWidth="1"/>
    <col min="14594" max="14826" width="8.85546875" style="61"/>
    <col min="14827" max="14827" width="2.85546875" style="61" customWidth="1"/>
    <col min="14828" max="14828" width="3.5703125" style="61" customWidth="1"/>
    <col min="14829" max="14829" width="20.140625" style="61" customWidth="1"/>
    <col min="14830" max="14830" width="2.85546875" style="61" customWidth="1"/>
    <col min="14831" max="14831" width="8" style="61" customWidth="1"/>
    <col min="14832" max="14832" width="7.42578125" style="61" customWidth="1"/>
    <col min="14833" max="14833" width="6" style="61" bestFit="1" customWidth="1"/>
    <col min="14834" max="14834" width="6.28515625" style="61" customWidth="1"/>
    <col min="14835" max="14835" width="6" style="61" customWidth="1"/>
    <col min="14836" max="14836" width="8.28515625" style="61" customWidth="1"/>
    <col min="14837" max="14837" width="5.28515625" style="61" customWidth="1"/>
    <col min="14838" max="14838" width="8.140625" style="61" customWidth="1"/>
    <col min="14839" max="14839" width="6" style="61" customWidth="1"/>
    <col min="14840" max="14840" width="4" style="61" customWidth="1"/>
    <col min="14841" max="14841" width="9.140625" style="61" customWidth="1"/>
    <col min="14842" max="14842" width="7" style="61" customWidth="1"/>
    <col min="14843" max="14843" width="6" style="61" customWidth="1"/>
    <col min="14844" max="14844" width="6.28515625" style="61" customWidth="1"/>
    <col min="14845" max="14845" width="5.85546875" style="61" customWidth="1"/>
    <col min="14846" max="14846" width="7.85546875" style="61" customWidth="1"/>
    <col min="14847" max="14847" width="5.7109375" style="61" customWidth="1"/>
    <col min="14848" max="14849" width="6.7109375" style="61" customWidth="1"/>
    <col min="14850" max="15082" width="8.85546875" style="61"/>
    <col min="15083" max="15083" width="2.85546875" style="61" customWidth="1"/>
    <col min="15084" max="15084" width="3.5703125" style="61" customWidth="1"/>
    <col min="15085" max="15085" width="20.140625" style="61" customWidth="1"/>
    <col min="15086" max="15086" width="2.85546875" style="61" customWidth="1"/>
    <col min="15087" max="15087" width="8" style="61" customWidth="1"/>
    <col min="15088" max="15088" width="7.42578125" style="61" customWidth="1"/>
    <col min="15089" max="15089" width="6" style="61" bestFit="1" customWidth="1"/>
    <col min="15090" max="15090" width="6.28515625" style="61" customWidth="1"/>
    <col min="15091" max="15091" width="6" style="61" customWidth="1"/>
    <col min="15092" max="15092" width="8.28515625" style="61" customWidth="1"/>
    <col min="15093" max="15093" width="5.28515625" style="61" customWidth="1"/>
    <col min="15094" max="15094" width="8.140625" style="61" customWidth="1"/>
    <col min="15095" max="15095" width="6" style="61" customWidth="1"/>
    <col min="15096" max="15096" width="4" style="61" customWidth="1"/>
    <col min="15097" max="15097" width="9.140625" style="61" customWidth="1"/>
    <col min="15098" max="15098" width="7" style="61" customWidth="1"/>
    <col min="15099" max="15099" width="6" style="61" customWidth="1"/>
    <col min="15100" max="15100" width="6.28515625" style="61" customWidth="1"/>
    <col min="15101" max="15101" width="5.85546875" style="61" customWidth="1"/>
    <col min="15102" max="15102" width="7.85546875" style="61" customWidth="1"/>
    <col min="15103" max="15103" width="5.7109375" style="61" customWidth="1"/>
    <col min="15104" max="15105" width="6.7109375" style="61" customWidth="1"/>
    <col min="15106" max="15338" width="8.85546875" style="61"/>
    <col min="15339" max="15339" width="2.85546875" style="61" customWidth="1"/>
    <col min="15340" max="15340" width="3.5703125" style="61" customWidth="1"/>
    <col min="15341" max="15341" width="20.140625" style="61" customWidth="1"/>
    <col min="15342" max="15342" width="2.85546875" style="61" customWidth="1"/>
    <col min="15343" max="15343" width="8" style="61" customWidth="1"/>
    <col min="15344" max="15344" width="7.42578125" style="61" customWidth="1"/>
    <col min="15345" max="15345" width="6" style="61" bestFit="1" customWidth="1"/>
    <col min="15346" max="15346" width="6.28515625" style="61" customWidth="1"/>
    <col min="15347" max="15347" width="6" style="61" customWidth="1"/>
    <col min="15348" max="15348" width="8.28515625" style="61" customWidth="1"/>
    <col min="15349" max="15349" width="5.28515625" style="61" customWidth="1"/>
    <col min="15350" max="15350" width="8.140625" style="61" customWidth="1"/>
    <col min="15351" max="15351" width="6" style="61" customWidth="1"/>
    <col min="15352" max="15352" width="4" style="61" customWidth="1"/>
    <col min="15353" max="15353" width="9.140625" style="61" customWidth="1"/>
    <col min="15354" max="15354" width="7" style="61" customWidth="1"/>
    <col min="15355" max="15355" width="6" style="61" customWidth="1"/>
    <col min="15356" max="15356" width="6.28515625" style="61" customWidth="1"/>
    <col min="15357" max="15357" width="5.85546875" style="61" customWidth="1"/>
    <col min="15358" max="15358" width="7.85546875" style="61" customWidth="1"/>
    <col min="15359" max="15359" width="5.7109375" style="61" customWidth="1"/>
    <col min="15360" max="15361" width="6.7109375" style="61" customWidth="1"/>
    <col min="15362" max="15594" width="8.85546875" style="61"/>
    <col min="15595" max="15595" width="2.85546875" style="61" customWidth="1"/>
    <col min="15596" max="15596" width="3.5703125" style="61" customWidth="1"/>
    <col min="15597" max="15597" width="20.140625" style="61" customWidth="1"/>
    <col min="15598" max="15598" width="2.85546875" style="61" customWidth="1"/>
    <col min="15599" max="15599" width="8" style="61" customWidth="1"/>
    <col min="15600" max="15600" width="7.42578125" style="61" customWidth="1"/>
    <col min="15601" max="15601" width="6" style="61" bestFit="1" customWidth="1"/>
    <col min="15602" max="15602" width="6.28515625" style="61" customWidth="1"/>
    <col min="15603" max="15603" width="6" style="61" customWidth="1"/>
    <col min="15604" max="15604" width="8.28515625" style="61" customWidth="1"/>
    <col min="15605" max="15605" width="5.28515625" style="61" customWidth="1"/>
    <col min="15606" max="15606" width="8.140625" style="61" customWidth="1"/>
    <col min="15607" max="15607" width="6" style="61" customWidth="1"/>
    <col min="15608" max="15608" width="4" style="61" customWidth="1"/>
    <col min="15609" max="15609" width="9.140625" style="61" customWidth="1"/>
    <col min="15610" max="15610" width="7" style="61" customWidth="1"/>
    <col min="15611" max="15611" width="6" style="61" customWidth="1"/>
    <col min="15612" max="15612" width="6.28515625" style="61" customWidth="1"/>
    <col min="15613" max="15613" width="5.85546875" style="61" customWidth="1"/>
    <col min="15614" max="15614" width="7.85546875" style="61" customWidth="1"/>
    <col min="15615" max="15615" width="5.7109375" style="61" customWidth="1"/>
    <col min="15616" max="15617" width="6.7109375" style="61" customWidth="1"/>
    <col min="15618" max="15850" width="8.85546875" style="61"/>
    <col min="15851" max="15851" width="2.85546875" style="61" customWidth="1"/>
    <col min="15852" max="15852" width="3.5703125" style="61" customWidth="1"/>
    <col min="15853" max="15853" width="20.140625" style="61" customWidth="1"/>
    <col min="15854" max="15854" width="2.85546875" style="61" customWidth="1"/>
    <col min="15855" max="15855" width="8" style="61" customWidth="1"/>
    <col min="15856" max="15856" width="7.42578125" style="61" customWidth="1"/>
    <col min="15857" max="15857" width="6" style="61" bestFit="1" customWidth="1"/>
    <col min="15858" max="15858" width="6.28515625" style="61" customWidth="1"/>
    <col min="15859" max="15859" width="6" style="61" customWidth="1"/>
    <col min="15860" max="15860" width="8.28515625" style="61" customWidth="1"/>
    <col min="15861" max="15861" width="5.28515625" style="61" customWidth="1"/>
    <col min="15862" max="15862" width="8.140625" style="61" customWidth="1"/>
    <col min="15863" max="15863" width="6" style="61" customWidth="1"/>
    <col min="15864" max="15864" width="4" style="61" customWidth="1"/>
    <col min="15865" max="15865" width="9.140625" style="61" customWidth="1"/>
    <col min="15866" max="15866" width="7" style="61" customWidth="1"/>
    <col min="15867" max="15867" width="6" style="61" customWidth="1"/>
    <col min="15868" max="15868" width="6.28515625" style="61" customWidth="1"/>
    <col min="15869" max="15869" width="5.85546875" style="61" customWidth="1"/>
    <col min="15870" max="15870" width="7.85546875" style="61" customWidth="1"/>
    <col min="15871" max="15871" width="5.7109375" style="61" customWidth="1"/>
    <col min="15872" max="15873" width="6.7109375" style="61" customWidth="1"/>
    <col min="15874" max="16106" width="8.85546875" style="61"/>
    <col min="16107" max="16107" width="2.85546875" style="61" customWidth="1"/>
    <col min="16108" max="16108" width="3.5703125" style="61" customWidth="1"/>
    <col min="16109" max="16109" width="20.140625" style="61" customWidth="1"/>
    <col min="16110" max="16110" width="2.85546875" style="61" customWidth="1"/>
    <col min="16111" max="16111" width="8" style="61" customWidth="1"/>
    <col min="16112" max="16112" width="7.42578125" style="61" customWidth="1"/>
    <col min="16113" max="16113" width="6" style="61" bestFit="1" customWidth="1"/>
    <col min="16114" max="16114" width="6.28515625" style="61" customWidth="1"/>
    <col min="16115" max="16115" width="6" style="61" customWidth="1"/>
    <col min="16116" max="16116" width="8.28515625" style="61" customWidth="1"/>
    <col min="16117" max="16117" width="5.28515625" style="61" customWidth="1"/>
    <col min="16118" max="16118" width="8.140625" style="61" customWidth="1"/>
    <col min="16119" max="16119" width="6" style="61" customWidth="1"/>
    <col min="16120" max="16120" width="4" style="61" customWidth="1"/>
    <col min="16121" max="16121" width="9.140625" style="61" customWidth="1"/>
    <col min="16122" max="16122" width="7" style="61" customWidth="1"/>
    <col min="16123" max="16123" width="6" style="61" customWidth="1"/>
    <col min="16124" max="16124" width="6.28515625" style="61" customWidth="1"/>
    <col min="16125" max="16125" width="5.85546875" style="61" customWidth="1"/>
    <col min="16126" max="16126" width="7.85546875" style="61" customWidth="1"/>
    <col min="16127" max="16127" width="5.7109375" style="61" customWidth="1"/>
    <col min="16128" max="16129" width="6.7109375" style="61" customWidth="1"/>
    <col min="16130" max="16370" width="8.85546875" style="61"/>
    <col min="16371" max="16384" width="9.140625" style="61" customWidth="1"/>
  </cols>
  <sheetData>
    <row r="1" spans="1:19" ht="10.5" customHeight="1" x14ac:dyDescent="0.25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</row>
    <row r="2" spans="1:19" ht="15.6" customHeight="1" x14ac:dyDescent="0.25">
      <c r="A2" s="184" t="s">
        <v>104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</row>
    <row r="3" spans="1:19" ht="22.5" customHeight="1" x14ac:dyDescent="0.25">
      <c r="A3" s="185" t="s">
        <v>126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</row>
    <row r="4" spans="1:19" ht="22.5" customHeight="1" x14ac:dyDescent="0.25">
      <c r="A4" s="181"/>
      <c r="B4" s="181"/>
      <c r="C4" s="181"/>
      <c r="D4" s="181"/>
      <c r="E4" s="181"/>
      <c r="F4" s="181"/>
      <c r="G4" s="181"/>
      <c r="H4" s="181"/>
      <c r="I4" s="181"/>
    </row>
    <row r="5" spans="1:19" ht="17.25" customHeight="1" x14ac:dyDescent="0.25">
      <c r="A5" s="177" t="s">
        <v>1</v>
      </c>
      <c r="B5" s="177" t="s">
        <v>2</v>
      </c>
      <c r="C5" s="176" t="s">
        <v>3</v>
      </c>
      <c r="D5" s="175" t="s">
        <v>4</v>
      </c>
      <c r="E5" s="177" t="s">
        <v>117</v>
      </c>
      <c r="F5" s="178" t="s">
        <v>38</v>
      </c>
      <c r="G5" s="178"/>
      <c r="H5" s="178"/>
      <c r="I5" s="178"/>
      <c r="J5" s="178"/>
      <c r="K5" s="187" t="s">
        <v>106</v>
      </c>
      <c r="L5" s="177" t="s">
        <v>127</v>
      </c>
      <c r="M5" s="178" t="s">
        <v>38</v>
      </c>
      <c r="N5" s="178"/>
      <c r="O5" s="178"/>
      <c r="P5" s="178"/>
      <c r="Q5" s="178"/>
    </row>
    <row r="6" spans="1:19" ht="27" customHeight="1" x14ac:dyDescent="0.25">
      <c r="A6" s="177"/>
      <c r="B6" s="177"/>
      <c r="C6" s="176"/>
      <c r="D6" s="175"/>
      <c r="E6" s="177"/>
      <c r="F6" s="175" t="s">
        <v>6</v>
      </c>
      <c r="G6" s="176" t="s">
        <v>7</v>
      </c>
      <c r="H6" s="175" t="s">
        <v>8</v>
      </c>
      <c r="I6" s="175" t="s">
        <v>9</v>
      </c>
      <c r="J6" s="175" t="s">
        <v>39</v>
      </c>
      <c r="K6" s="187"/>
      <c r="L6" s="177"/>
      <c r="M6" s="175" t="s">
        <v>6</v>
      </c>
      <c r="N6" s="176" t="s">
        <v>7</v>
      </c>
      <c r="O6" s="175" t="s">
        <v>8</v>
      </c>
      <c r="P6" s="175" t="s">
        <v>9</v>
      </c>
      <c r="Q6" s="175" t="s">
        <v>39</v>
      </c>
    </row>
    <row r="7" spans="1:19" ht="64.150000000000006" customHeight="1" x14ac:dyDescent="0.25">
      <c r="A7" s="177"/>
      <c r="B7" s="177"/>
      <c r="C7" s="176"/>
      <c r="D7" s="175"/>
      <c r="E7" s="177"/>
      <c r="F7" s="176"/>
      <c r="G7" s="183"/>
      <c r="H7" s="176"/>
      <c r="I7" s="175"/>
      <c r="J7" s="175"/>
      <c r="K7" s="187"/>
      <c r="L7" s="177"/>
      <c r="M7" s="176"/>
      <c r="N7" s="183"/>
      <c r="O7" s="176"/>
      <c r="P7" s="175"/>
      <c r="Q7" s="175"/>
    </row>
    <row r="8" spans="1:19" s="142" customFormat="1" ht="19.5" customHeight="1" x14ac:dyDescent="0.25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51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</row>
    <row r="9" spans="1:19" x14ac:dyDescent="0.25">
      <c r="A9" s="7"/>
      <c r="B9" s="67"/>
      <c r="C9" s="144" t="s">
        <v>40</v>
      </c>
      <c r="D9" s="143"/>
      <c r="E9" s="152">
        <f>F9+G9+H9+I9+J9</f>
        <v>1223485</v>
      </c>
      <c r="F9" s="152">
        <f>F10+F70+F85</f>
        <v>561400</v>
      </c>
      <c r="G9" s="152">
        <f>G10+G70+G86</f>
        <v>26854</v>
      </c>
      <c r="H9" s="152">
        <f>H10+H70+H86</f>
        <v>8891</v>
      </c>
      <c r="I9" s="152">
        <f>I10+I70+I86</f>
        <v>590078</v>
      </c>
      <c r="J9" s="152">
        <f>J10+J70+J86</f>
        <v>36262</v>
      </c>
      <c r="K9" s="153">
        <f>L9-E9</f>
        <v>49708</v>
      </c>
      <c r="L9" s="152">
        <f>M9+N9+O9+P9+Q9</f>
        <v>1273193</v>
      </c>
      <c r="M9" s="152">
        <f>M10+M70+M85</f>
        <v>602800</v>
      </c>
      <c r="N9" s="152">
        <f>N10+N70+N86+N88</f>
        <v>27494</v>
      </c>
      <c r="O9" s="152">
        <f>O10+O70+O86</f>
        <v>16559</v>
      </c>
      <c r="P9" s="152">
        <f>P10+P70+P86</f>
        <v>590078</v>
      </c>
      <c r="Q9" s="152">
        <f>Q10+Q70+Q86</f>
        <v>36262</v>
      </c>
    </row>
    <row r="10" spans="1:19" ht="24.75" customHeight="1" x14ac:dyDescent="0.25">
      <c r="A10" s="69"/>
      <c r="B10" s="70"/>
      <c r="C10" s="27" t="s">
        <v>10</v>
      </c>
      <c r="D10" s="53"/>
      <c r="E10" s="154">
        <f>F10+G10+H10+I10+J10</f>
        <v>1163601</v>
      </c>
      <c r="F10" s="154">
        <f>F11+F14+F62+F64</f>
        <v>529370</v>
      </c>
      <c r="G10" s="154">
        <f t="shared" ref="G10:J10" si="0">G11+G14</f>
        <v>0</v>
      </c>
      <c r="H10" s="154">
        <f t="shared" si="0"/>
        <v>7891</v>
      </c>
      <c r="I10" s="154">
        <f t="shared" si="0"/>
        <v>590078</v>
      </c>
      <c r="J10" s="154">
        <f t="shared" si="0"/>
        <v>36262</v>
      </c>
      <c r="K10" s="153">
        <f t="shared" ref="K10:K75" si="1">L10-E10</f>
        <v>41400</v>
      </c>
      <c r="L10" s="154">
        <f>M10+N10+O10+P10+Q10</f>
        <v>1205001</v>
      </c>
      <c r="M10" s="154">
        <f>M11+M14+M62+M64</f>
        <v>570770</v>
      </c>
      <c r="N10" s="154">
        <f t="shared" ref="N10:Q10" si="2">N11+N14</f>
        <v>0</v>
      </c>
      <c r="O10" s="154">
        <f>O11+O14+O64</f>
        <v>7891</v>
      </c>
      <c r="P10" s="154">
        <f t="shared" si="2"/>
        <v>590078</v>
      </c>
      <c r="Q10" s="154">
        <f t="shared" si="2"/>
        <v>36262</v>
      </c>
    </row>
    <row r="11" spans="1:19" ht="16.5" customHeight="1" x14ac:dyDescent="0.25">
      <c r="A11" s="71"/>
      <c r="B11" s="72"/>
      <c r="C11" s="31" t="s">
        <v>11</v>
      </c>
      <c r="D11" s="73"/>
      <c r="E11" s="155">
        <f>E12+E13</f>
        <v>625327</v>
      </c>
      <c r="F11" s="155">
        <f>F12+F13</f>
        <v>0</v>
      </c>
      <c r="G11" s="155">
        <f t="shared" ref="G11:J11" si="3">G12+G13</f>
        <v>0</v>
      </c>
      <c r="H11" s="155">
        <f t="shared" si="3"/>
        <v>0</v>
      </c>
      <c r="I11" s="155">
        <f t="shared" si="3"/>
        <v>590078</v>
      </c>
      <c r="J11" s="155">
        <f t="shared" si="3"/>
        <v>35249</v>
      </c>
      <c r="K11" s="153">
        <f t="shared" si="1"/>
        <v>5376</v>
      </c>
      <c r="L11" s="154">
        <f t="shared" ref="L11:L16" si="4">M11+N11+O11+P11+Q11</f>
        <v>630703</v>
      </c>
      <c r="M11" s="155">
        <f>M12+M13</f>
        <v>5376</v>
      </c>
      <c r="N11" s="155">
        <f t="shared" ref="N11:Q11" si="5">N12+N13</f>
        <v>0</v>
      </c>
      <c r="O11" s="155">
        <f t="shared" si="5"/>
        <v>0</v>
      </c>
      <c r="P11" s="155">
        <f t="shared" si="5"/>
        <v>590078</v>
      </c>
      <c r="Q11" s="155">
        <f t="shared" si="5"/>
        <v>35249</v>
      </c>
    </row>
    <row r="12" spans="1:19" ht="44.25" x14ac:dyDescent="0.2">
      <c r="A12" s="2">
        <v>322</v>
      </c>
      <c r="B12" s="32" t="s">
        <v>12</v>
      </c>
      <c r="C12" s="7" t="s">
        <v>14</v>
      </c>
      <c r="D12" s="123" t="s">
        <v>15</v>
      </c>
      <c r="E12" s="14">
        <f>F12+I12</f>
        <v>590078</v>
      </c>
      <c r="F12" s="104">
        <v>0</v>
      </c>
      <c r="G12" s="17"/>
      <c r="H12" s="156"/>
      <c r="I12" s="157">
        <v>590078</v>
      </c>
      <c r="J12" s="158"/>
      <c r="K12" s="153">
        <f t="shared" si="1"/>
        <v>5376</v>
      </c>
      <c r="L12" s="159">
        <f t="shared" si="4"/>
        <v>595454</v>
      </c>
      <c r="M12" s="104">
        <v>5376</v>
      </c>
      <c r="N12" s="17"/>
      <c r="O12" s="156"/>
      <c r="P12" s="157">
        <v>590078</v>
      </c>
      <c r="Q12" s="158"/>
    </row>
    <row r="13" spans="1:19" ht="44.25" x14ac:dyDescent="0.2">
      <c r="A13" s="2">
        <v>322</v>
      </c>
      <c r="B13" s="32" t="s">
        <v>12</v>
      </c>
      <c r="C13" s="7" t="s">
        <v>16</v>
      </c>
      <c r="D13" s="123" t="s">
        <v>28</v>
      </c>
      <c r="E13" s="14">
        <f>F13+G13+H13+I13+J13</f>
        <v>35249</v>
      </c>
      <c r="F13" s="104">
        <f>2000-1522-478</f>
        <v>0</v>
      </c>
      <c r="G13" s="17"/>
      <c r="H13" s="156"/>
      <c r="I13" s="157"/>
      <c r="J13" s="160">
        <v>35249</v>
      </c>
      <c r="K13" s="153">
        <f t="shared" si="1"/>
        <v>0</v>
      </c>
      <c r="L13" s="159">
        <f t="shared" si="4"/>
        <v>35249</v>
      </c>
      <c r="M13" s="104">
        <f>2000-1522-478</f>
        <v>0</v>
      </c>
      <c r="N13" s="17"/>
      <c r="O13" s="156"/>
      <c r="P13" s="157"/>
      <c r="Q13" s="160">
        <v>35249</v>
      </c>
    </row>
    <row r="14" spans="1:19" ht="36" x14ac:dyDescent="0.25">
      <c r="A14" s="72"/>
      <c r="B14" s="72"/>
      <c r="C14" s="34" t="s">
        <v>18</v>
      </c>
      <c r="D14" s="72"/>
      <c r="E14" s="155">
        <f t="shared" ref="E14:J14" si="6">SUM(E16:E61)</f>
        <v>518274</v>
      </c>
      <c r="F14" s="155">
        <f t="shared" si="6"/>
        <v>509370</v>
      </c>
      <c r="G14" s="155">
        <f t="shared" si="6"/>
        <v>0</v>
      </c>
      <c r="H14" s="155">
        <f t="shared" si="6"/>
        <v>7891</v>
      </c>
      <c r="I14" s="155">
        <f t="shared" si="6"/>
        <v>0</v>
      </c>
      <c r="J14" s="155">
        <f t="shared" si="6"/>
        <v>1013</v>
      </c>
      <c r="K14" s="153">
        <f>L14-E14</f>
        <v>1256</v>
      </c>
      <c r="L14" s="154">
        <f>M14+N14+O14+P14+Q14</f>
        <v>519530</v>
      </c>
      <c r="M14" s="155">
        <f>SUM(M15:M61)</f>
        <v>510632</v>
      </c>
      <c r="N14" s="155">
        <f>SUM(N16:N61)</f>
        <v>0</v>
      </c>
      <c r="O14" s="155">
        <f>SUM(O15:O61)</f>
        <v>7885</v>
      </c>
      <c r="P14" s="155">
        <f>SUM(P16:P61)</f>
        <v>0</v>
      </c>
      <c r="Q14" s="155">
        <f>SUM(Q16:Q61)</f>
        <v>1013</v>
      </c>
    </row>
    <row r="15" spans="1:19" ht="48" x14ac:dyDescent="0.2">
      <c r="A15" s="16">
        <v>603</v>
      </c>
      <c r="B15" s="12" t="s">
        <v>12</v>
      </c>
      <c r="C15" s="7" t="s">
        <v>121</v>
      </c>
      <c r="D15" s="12" t="s">
        <v>122</v>
      </c>
      <c r="E15" s="14"/>
      <c r="F15" s="104"/>
      <c r="G15" s="17"/>
      <c r="H15" s="161"/>
      <c r="I15" s="17"/>
      <c r="J15" s="158"/>
      <c r="K15" s="153">
        <f t="shared" si="1"/>
        <v>17432</v>
      </c>
      <c r="L15" s="14">
        <f>M15+N15+O15+P15+Q15</f>
        <v>17432</v>
      </c>
      <c r="M15" s="104">
        <v>17432</v>
      </c>
      <c r="N15" s="17"/>
      <c r="O15" s="161"/>
      <c r="P15" s="17"/>
      <c r="Q15" s="158"/>
    </row>
    <row r="16" spans="1:19" ht="26.25" x14ac:dyDescent="0.2">
      <c r="A16" s="16">
        <v>603</v>
      </c>
      <c r="B16" s="35" t="s">
        <v>12</v>
      </c>
      <c r="C16" s="24" t="s">
        <v>41</v>
      </c>
      <c r="D16" s="16" t="s">
        <v>19</v>
      </c>
      <c r="E16" s="14">
        <f t="shared" ref="E16" si="7">F16+G16+H16+I16+J16</f>
        <v>30949</v>
      </c>
      <c r="F16" s="104">
        <f>27266 + 2670</f>
        <v>29936</v>
      </c>
      <c r="G16" s="17"/>
      <c r="H16" s="104"/>
      <c r="I16" s="161"/>
      <c r="J16" s="162">
        <v>1013</v>
      </c>
      <c r="K16" s="153">
        <f t="shared" si="1"/>
        <v>0</v>
      </c>
      <c r="L16" s="14">
        <f t="shared" si="4"/>
        <v>30949</v>
      </c>
      <c r="M16" s="104">
        <f>27266 + 2670</f>
        <v>29936</v>
      </c>
      <c r="N16" s="17"/>
      <c r="O16" s="104"/>
      <c r="P16" s="161"/>
      <c r="Q16" s="162">
        <v>1013</v>
      </c>
    </row>
    <row r="17" spans="1:17" ht="36" x14ac:dyDescent="0.2">
      <c r="A17" s="37"/>
      <c r="B17" s="38"/>
      <c r="C17" s="172" t="s">
        <v>42</v>
      </c>
      <c r="D17" s="37"/>
      <c r="E17" s="14"/>
      <c r="F17" s="17"/>
      <c r="G17" s="17"/>
      <c r="H17" s="157"/>
      <c r="I17" s="157"/>
      <c r="J17" s="158"/>
      <c r="K17" s="153">
        <f t="shared" si="1"/>
        <v>0</v>
      </c>
      <c r="L17" s="14"/>
      <c r="M17" s="17"/>
      <c r="N17" s="17"/>
      <c r="O17" s="157"/>
      <c r="P17" s="157"/>
      <c r="Q17" s="158"/>
    </row>
    <row r="18" spans="1:17" ht="26.25" x14ac:dyDescent="0.2">
      <c r="A18" s="16">
        <v>606</v>
      </c>
      <c r="B18" s="35" t="s">
        <v>12</v>
      </c>
      <c r="C18" s="7" t="s">
        <v>43</v>
      </c>
      <c r="D18" s="16" t="s">
        <v>19</v>
      </c>
      <c r="E18" s="14">
        <f>F18+G18+H18+I18+J18</f>
        <v>9700</v>
      </c>
      <c r="F18" s="104">
        <v>7000</v>
      </c>
      <c r="G18" s="17"/>
      <c r="H18" s="161">
        <f>5641+1000-5094+1153</f>
        <v>2700</v>
      </c>
      <c r="I18" s="157"/>
      <c r="J18" s="158"/>
      <c r="K18" s="153">
        <f t="shared" si="1"/>
        <v>-7000</v>
      </c>
      <c r="L18" s="14">
        <f>M18+N18+O18+P18+Q18</f>
        <v>2700</v>
      </c>
      <c r="M18" s="104"/>
      <c r="N18" s="17"/>
      <c r="O18" s="161">
        <f>5641+1000-5094+1153</f>
        <v>2700</v>
      </c>
      <c r="P18" s="157"/>
      <c r="Q18" s="158"/>
    </row>
    <row r="19" spans="1:17" ht="26.25" x14ac:dyDescent="0.2">
      <c r="A19" s="16">
        <v>606</v>
      </c>
      <c r="B19" s="35" t="s">
        <v>12</v>
      </c>
      <c r="C19" s="7" t="s">
        <v>44</v>
      </c>
      <c r="D19" s="16" t="s">
        <v>19</v>
      </c>
      <c r="E19" s="14">
        <f t="shared" ref="E19:E69" si="8">F19+G19+H19+I19+J19</f>
        <v>6261</v>
      </c>
      <c r="F19" s="17">
        <v>5000</v>
      </c>
      <c r="G19" s="17"/>
      <c r="H19" s="161">
        <f>522+739</f>
        <v>1261</v>
      </c>
      <c r="I19" s="157"/>
      <c r="J19" s="158"/>
      <c r="K19" s="153">
        <f t="shared" si="1"/>
        <v>-5000</v>
      </c>
      <c r="L19" s="14">
        <f t="shared" ref="L19:L61" si="9">M19+N19+O19+P19+Q19</f>
        <v>1261</v>
      </c>
      <c r="M19" s="17"/>
      <c r="N19" s="17"/>
      <c r="O19" s="161">
        <f>522+739</f>
        <v>1261</v>
      </c>
      <c r="P19" s="157"/>
      <c r="Q19" s="158"/>
    </row>
    <row r="20" spans="1:17" ht="36" x14ac:dyDescent="0.2">
      <c r="A20" s="16">
        <v>606</v>
      </c>
      <c r="B20" s="35" t="s">
        <v>12</v>
      </c>
      <c r="C20" s="7" t="s">
        <v>93</v>
      </c>
      <c r="D20" s="16" t="s">
        <v>19</v>
      </c>
      <c r="E20" s="14">
        <f t="shared" si="8"/>
        <v>0</v>
      </c>
      <c r="F20" s="17">
        <v>0</v>
      </c>
      <c r="G20" s="17"/>
      <c r="H20" s="157"/>
      <c r="I20" s="157"/>
      <c r="J20" s="158"/>
      <c r="K20" s="153">
        <f t="shared" si="1"/>
        <v>0</v>
      </c>
      <c r="L20" s="14">
        <f t="shared" si="9"/>
        <v>0</v>
      </c>
      <c r="M20" s="17">
        <v>0</v>
      </c>
      <c r="N20" s="17"/>
      <c r="O20" s="157"/>
      <c r="P20" s="157"/>
      <c r="Q20" s="158"/>
    </row>
    <row r="21" spans="1:17" ht="26.25" x14ac:dyDescent="0.2">
      <c r="A21" s="16">
        <v>606</v>
      </c>
      <c r="B21" s="35" t="s">
        <v>12</v>
      </c>
      <c r="C21" s="7" t="s">
        <v>45</v>
      </c>
      <c r="D21" s="16" t="s">
        <v>19</v>
      </c>
      <c r="E21" s="14">
        <f t="shared" si="8"/>
        <v>8930</v>
      </c>
      <c r="F21" s="104">
        <v>5000</v>
      </c>
      <c r="G21" s="17"/>
      <c r="H21" s="157">
        <v>3930</v>
      </c>
      <c r="I21" s="157"/>
      <c r="J21" s="158"/>
      <c r="K21" s="153">
        <f t="shared" si="1"/>
        <v>-5006</v>
      </c>
      <c r="L21" s="14">
        <f t="shared" si="9"/>
        <v>3924</v>
      </c>
      <c r="M21" s="104"/>
      <c r="N21" s="17"/>
      <c r="O21" s="157">
        <v>3924</v>
      </c>
      <c r="P21" s="157"/>
      <c r="Q21" s="158"/>
    </row>
    <row r="22" spans="1:17" ht="36" x14ac:dyDescent="0.2">
      <c r="A22" s="16">
        <v>606</v>
      </c>
      <c r="B22" s="35" t="s">
        <v>12</v>
      </c>
      <c r="C22" s="7" t="s">
        <v>46</v>
      </c>
      <c r="D22" s="16" t="s">
        <v>19</v>
      </c>
      <c r="E22" s="14">
        <f t="shared" si="8"/>
        <v>0</v>
      </c>
      <c r="F22" s="17"/>
      <c r="G22" s="17"/>
      <c r="H22" s="157"/>
      <c r="I22" s="157"/>
      <c r="J22" s="158"/>
      <c r="K22" s="153">
        <f t="shared" si="1"/>
        <v>0</v>
      </c>
      <c r="L22" s="14">
        <f t="shared" si="9"/>
        <v>0</v>
      </c>
      <c r="M22" s="17"/>
      <c r="N22" s="17"/>
      <c r="O22" s="157"/>
      <c r="P22" s="157"/>
      <c r="Q22" s="158"/>
    </row>
    <row r="23" spans="1:17" ht="36" x14ac:dyDescent="0.2">
      <c r="A23" s="16">
        <v>606</v>
      </c>
      <c r="B23" s="35" t="s">
        <v>12</v>
      </c>
      <c r="C23" s="7" t="s">
        <v>47</v>
      </c>
      <c r="D23" s="16" t="s">
        <v>19</v>
      </c>
      <c r="E23" s="14">
        <f t="shared" si="8"/>
        <v>0</v>
      </c>
      <c r="F23" s="17"/>
      <c r="G23" s="17"/>
      <c r="H23" s="157"/>
      <c r="I23" s="157"/>
      <c r="J23" s="158"/>
      <c r="K23" s="153">
        <f t="shared" si="1"/>
        <v>0</v>
      </c>
      <c r="L23" s="14">
        <f t="shared" si="9"/>
        <v>0</v>
      </c>
      <c r="M23" s="17"/>
      <c r="N23" s="17"/>
      <c r="O23" s="157"/>
      <c r="P23" s="157"/>
      <c r="Q23" s="158"/>
    </row>
    <row r="24" spans="1:17" ht="36" x14ac:dyDescent="0.2">
      <c r="A24" s="16">
        <v>606</v>
      </c>
      <c r="B24" s="35" t="s">
        <v>12</v>
      </c>
      <c r="C24" s="7" t="s">
        <v>48</v>
      </c>
      <c r="D24" s="16" t="s">
        <v>19</v>
      </c>
      <c r="E24" s="14">
        <f t="shared" si="8"/>
        <v>0</v>
      </c>
      <c r="F24" s="17"/>
      <c r="G24" s="17"/>
      <c r="H24" s="157"/>
      <c r="I24" s="157"/>
      <c r="J24" s="158"/>
      <c r="K24" s="153">
        <f t="shared" si="1"/>
        <v>0</v>
      </c>
      <c r="L24" s="14">
        <f t="shared" si="9"/>
        <v>0</v>
      </c>
      <c r="M24" s="17"/>
      <c r="N24" s="17"/>
      <c r="O24" s="157"/>
      <c r="P24" s="157"/>
      <c r="Q24" s="158"/>
    </row>
    <row r="25" spans="1:17" ht="48" x14ac:dyDescent="0.2">
      <c r="A25" s="16">
        <v>606</v>
      </c>
      <c r="B25" s="35" t="s">
        <v>12</v>
      </c>
      <c r="C25" s="146" t="s">
        <v>49</v>
      </c>
      <c r="D25" s="16" t="s">
        <v>19</v>
      </c>
      <c r="E25" s="14">
        <f t="shared" si="8"/>
        <v>4785</v>
      </c>
      <c r="F25" s="163">
        <v>4785</v>
      </c>
      <c r="G25" s="17"/>
      <c r="H25" s="157"/>
      <c r="I25" s="157"/>
      <c r="J25" s="158"/>
      <c r="K25" s="153">
        <f t="shared" si="1"/>
        <v>0</v>
      </c>
      <c r="L25" s="14">
        <f t="shared" si="9"/>
        <v>4785</v>
      </c>
      <c r="M25" s="163">
        <v>4785</v>
      </c>
      <c r="N25" s="17"/>
      <c r="O25" s="157"/>
      <c r="P25" s="157"/>
      <c r="Q25" s="158"/>
    </row>
    <row r="26" spans="1:17" ht="26.25" x14ac:dyDescent="0.2">
      <c r="A26" s="16">
        <v>606</v>
      </c>
      <c r="B26" s="35" t="s">
        <v>12</v>
      </c>
      <c r="C26" s="146" t="s">
        <v>50</v>
      </c>
      <c r="D26" s="16" t="s">
        <v>19</v>
      </c>
      <c r="E26" s="14">
        <f t="shared" si="8"/>
        <v>775</v>
      </c>
      <c r="F26" s="163">
        <v>775</v>
      </c>
      <c r="G26" s="17"/>
      <c r="H26" s="157"/>
      <c r="I26" s="157"/>
      <c r="J26" s="158"/>
      <c r="K26" s="153">
        <f t="shared" si="1"/>
        <v>0</v>
      </c>
      <c r="L26" s="14">
        <f t="shared" si="9"/>
        <v>775</v>
      </c>
      <c r="M26" s="163">
        <v>775</v>
      </c>
      <c r="N26" s="17"/>
      <c r="O26" s="157"/>
      <c r="P26" s="157"/>
      <c r="Q26" s="158"/>
    </row>
    <row r="27" spans="1:17" ht="26.25" x14ac:dyDescent="0.2">
      <c r="A27" s="16">
        <v>606</v>
      </c>
      <c r="B27" s="35" t="s">
        <v>12</v>
      </c>
      <c r="C27" s="146" t="s">
        <v>51</v>
      </c>
      <c r="D27" s="16" t="s">
        <v>19</v>
      </c>
      <c r="E27" s="14">
        <f t="shared" si="8"/>
        <v>1000</v>
      </c>
      <c r="F27" s="163">
        <v>1000</v>
      </c>
      <c r="G27" s="17"/>
      <c r="H27" s="157"/>
      <c r="I27" s="157"/>
      <c r="J27" s="158"/>
      <c r="K27" s="153">
        <f t="shared" si="1"/>
        <v>0</v>
      </c>
      <c r="L27" s="14">
        <f t="shared" si="9"/>
        <v>1000</v>
      </c>
      <c r="M27" s="163">
        <v>1000</v>
      </c>
      <c r="N27" s="17"/>
      <c r="O27" s="157"/>
      <c r="P27" s="157"/>
      <c r="Q27" s="158"/>
    </row>
    <row r="28" spans="1:17" ht="36" x14ac:dyDescent="0.2">
      <c r="A28" s="16">
        <v>606</v>
      </c>
      <c r="B28" s="35" t="s">
        <v>12</v>
      </c>
      <c r="C28" s="146" t="s">
        <v>98</v>
      </c>
      <c r="D28" s="16" t="s">
        <v>19</v>
      </c>
      <c r="E28" s="14">
        <f t="shared" si="8"/>
        <v>111786</v>
      </c>
      <c r="F28" s="163">
        <v>111786</v>
      </c>
      <c r="G28" s="17"/>
      <c r="H28" s="157"/>
      <c r="I28" s="157"/>
      <c r="J28" s="158"/>
      <c r="K28" s="153">
        <f t="shared" si="1"/>
        <v>0</v>
      </c>
      <c r="L28" s="14">
        <f t="shared" si="9"/>
        <v>111786</v>
      </c>
      <c r="M28" s="163">
        <v>111786</v>
      </c>
      <c r="N28" s="17"/>
      <c r="O28" s="157"/>
      <c r="P28" s="157"/>
      <c r="Q28" s="158"/>
    </row>
    <row r="29" spans="1:17" ht="48" x14ac:dyDescent="0.2">
      <c r="A29" s="16">
        <v>606</v>
      </c>
      <c r="B29" s="35" t="s">
        <v>12</v>
      </c>
      <c r="C29" s="146" t="s">
        <v>52</v>
      </c>
      <c r="D29" s="16" t="s">
        <v>19</v>
      </c>
      <c r="E29" s="14">
        <f t="shared" si="8"/>
        <v>4235</v>
      </c>
      <c r="F29" s="163">
        <v>4235</v>
      </c>
      <c r="G29" s="17"/>
      <c r="H29" s="157"/>
      <c r="I29" s="157"/>
      <c r="J29" s="158"/>
      <c r="K29" s="153">
        <f t="shared" si="1"/>
        <v>0</v>
      </c>
      <c r="L29" s="14">
        <f t="shared" si="9"/>
        <v>4235</v>
      </c>
      <c r="M29" s="163">
        <v>4235</v>
      </c>
      <c r="N29" s="17"/>
      <c r="O29" s="157"/>
      <c r="P29" s="157"/>
      <c r="Q29" s="158"/>
    </row>
    <row r="30" spans="1:17" ht="26.25" x14ac:dyDescent="0.2">
      <c r="A30" s="16">
        <v>606</v>
      </c>
      <c r="B30" s="35" t="s">
        <v>12</v>
      </c>
      <c r="C30" s="146" t="s">
        <v>53</v>
      </c>
      <c r="D30" s="16" t="s">
        <v>19</v>
      </c>
      <c r="E30" s="14">
        <f t="shared" si="8"/>
        <v>610</v>
      </c>
      <c r="F30" s="163">
        <v>610</v>
      </c>
      <c r="G30" s="17"/>
      <c r="H30" s="157"/>
      <c r="I30" s="157"/>
      <c r="J30" s="158"/>
      <c r="K30" s="153">
        <f t="shared" si="1"/>
        <v>0</v>
      </c>
      <c r="L30" s="14">
        <f t="shared" si="9"/>
        <v>610</v>
      </c>
      <c r="M30" s="163">
        <v>610</v>
      </c>
      <c r="N30" s="17"/>
      <c r="O30" s="157"/>
      <c r="P30" s="157"/>
      <c r="Q30" s="158"/>
    </row>
    <row r="31" spans="1:17" ht="36" x14ac:dyDescent="0.2">
      <c r="A31" s="16">
        <v>606</v>
      </c>
      <c r="B31" s="35" t="s">
        <v>12</v>
      </c>
      <c r="C31" s="146" t="s">
        <v>54</v>
      </c>
      <c r="D31" s="16" t="s">
        <v>19</v>
      </c>
      <c r="E31" s="14">
        <f t="shared" si="8"/>
        <v>790</v>
      </c>
      <c r="F31" s="163">
        <v>790</v>
      </c>
      <c r="G31" s="17"/>
      <c r="H31" s="157"/>
      <c r="I31" s="157"/>
      <c r="J31" s="158"/>
      <c r="K31" s="153">
        <f t="shared" si="1"/>
        <v>0</v>
      </c>
      <c r="L31" s="14">
        <f t="shared" si="9"/>
        <v>790</v>
      </c>
      <c r="M31" s="163">
        <v>790</v>
      </c>
      <c r="N31" s="17"/>
      <c r="O31" s="157"/>
      <c r="P31" s="157"/>
      <c r="Q31" s="158"/>
    </row>
    <row r="32" spans="1:17" ht="26.25" x14ac:dyDescent="0.2">
      <c r="A32" s="16">
        <v>606</v>
      </c>
      <c r="B32" s="35" t="s">
        <v>12</v>
      </c>
      <c r="C32" s="146" t="s">
        <v>55</v>
      </c>
      <c r="D32" s="16" t="s">
        <v>19</v>
      </c>
      <c r="E32" s="14">
        <f t="shared" si="8"/>
        <v>97365</v>
      </c>
      <c r="F32" s="163">
        <v>97365</v>
      </c>
      <c r="G32" s="17"/>
      <c r="H32" s="157"/>
      <c r="I32" s="157"/>
      <c r="J32" s="158"/>
      <c r="K32" s="153">
        <f t="shared" si="1"/>
        <v>0</v>
      </c>
      <c r="L32" s="14">
        <f t="shared" si="9"/>
        <v>97365</v>
      </c>
      <c r="M32" s="163">
        <f>91805+3960+1600</f>
        <v>97365</v>
      </c>
      <c r="N32" s="17"/>
      <c r="O32" s="157"/>
      <c r="P32" s="157"/>
      <c r="Q32" s="158"/>
    </row>
    <row r="33" spans="1:17" ht="26.25" x14ac:dyDescent="0.2">
      <c r="A33" s="16">
        <v>606</v>
      </c>
      <c r="B33" s="35" t="s">
        <v>12</v>
      </c>
      <c r="C33" s="146" t="s">
        <v>118</v>
      </c>
      <c r="D33" s="16" t="s">
        <v>20</v>
      </c>
      <c r="E33" s="14">
        <f t="shared" si="8"/>
        <v>0</v>
      </c>
      <c r="F33" s="163"/>
      <c r="G33" s="17"/>
      <c r="H33" s="157"/>
      <c r="I33" s="157"/>
      <c r="J33" s="158"/>
      <c r="K33" s="153"/>
      <c r="L33" s="14">
        <f t="shared" si="9"/>
        <v>830</v>
      </c>
      <c r="M33" s="163">
        <v>830</v>
      </c>
      <c r="N33" s="17"/>
      <c r="O33" s="157"/>
      <c r="P33" s="157"/>
      <c r="Q33" s="158"/>
    </row>
    <row r="34" spans="1:17" hidden="1" x14ac:dyDescent="0.2">
      <c r="A34" s="16"/>
      <c r="B34" s="35"/>
      <c r="C34" s="146"/>
      <c r="D34" s="16"/>
      <c r="E34" s="14">
        <f t="shared" si="8"/>
        <v>0</v>
      </c>
      <c r="F34" s="163"/>
      <c r="G34" s="17"/>
      <c r="H34" s="157"/>
      <c r="I34" s="157"/>
      <c r="J34" s="158"/>
      <c r="K34" s="153">
        <f t="shared" si="1"/>
        <v>0</v>
      </c>
      <c r="L34" s="14">
        <f t="shared" si="9"/>
        <v>0</v>
      </c>
      <c r="M34" s="163"/>
      <c r="N34" s="17"/>
      <c r="O34" s="157"/>
      <c r="P34" s="157"/>
      <c r="Q34" s="158"/>
    </row>
    <row r="35" spans="1:17" ht="36" x14ac:dyDescent="0.2">
      <c r="A35" s="41"/>
      <c r="B35" s="42"/>
      <c r="C35" s="44" t="s">
        <v>56</v>
      </c>
      <c r="D35" s="41"/>
      <c r="E35" s="14"/>
      <c r="F35" s="17"/>
      <c r="G35" s="17"/>
      <c r="H35" s="157"/>
      <c r="I35" s="157"/>
      <c r="J35" s="158"/>
      <c r="K35" s="153">
        <f t="shared" si="1"/>
        <v>0</v>
      </c>
      <c r="L35" s="14">
        <f t="shared" si="9"/>
        <v>0</v>
      </c>
      <c r="M35" s="17"/>
      <c r="N35" s="17"/>
      <c r="O35" s="157"/>
      <c r="P35" s="157"/>
      <c r="Q35" s="158"/>
    </row>
    <row r="36" spans="1:17" ht="36" x14ac:dyDescent="0.2">
      <c r="A36" s="16">
        <v>606</v>
      </c>
      <c r="B36" s="35" t="s">
        <v>12</v>
      </c>
      <c r="C36" s="7" t="s">
        <v>57</v>
      </c>
      <c r="D36" s="16" t="s">
        <v>85</v>
      </c>
      <c r="E36" s="14">
        <f t="shared" si="8"/>
        <v>2240</v>
      </c>
      <c r="F36" s="17">
        <v>2240</v>
      </c>
      <c r="G36" s="17"/>
      <c r="H36" s="157"/>
      <c r="I36" s="157"/>
      <c r="J36" s="158"/>
      <c r="K36" s="153">
        <f t="shared" si="1"/>
        <v>0</v>
      </c>
      <c r="L36" s="14">
        <f t="shared" si="9"/>
        <v>2240</v>
      </c>
      <c r="M36" s="17">
        <v>2240</v>
      </c>
      <c r="N36" s="17"/>
      <c r="O36" s="157"/>
      <c r="P36" s="157"/>
      <c r="Q36" s="158"/>
    </row>
    <row r="37" spans="1:17" ht="26.25" x14ac:dyDescent="0.25">
      <c r="A37" s="16">
        <v>606</v>
      </c>
      <c r="B37" s="35" t="s">
        <v>12</v>
      </c>
      <c r="C37" s="7" t="s">
        <v>58</v>
      </c>
      <c r="D37" s="16" t="s">
        <v>85</v>
      </c>
      <c r="E37" s="14">
        <f t="shared" si="8"/>
        <v>92290</v>
      </c>
      <c r="F37" s="17">
        <v>92290</v>
      </c>
      <c r="G37" s="17"/>
      <c r="H37" s="164"/>
      <c r="I37" s="17"/>
      <c r="J37" s="157"/>
      <c r="K37" s="153">
        <f t="shared" si="1"/>
        <v>0</v>
      </c>
      <c r="L37" s="14">
        <f t="shared" si="9"/>
        <v>92290</v>
      </c>
      <c r="M37" s="17">
        <v>92290</v>
      </c>
      <c r="N37" s="17"/>
      <c r="O37" s="164"/>
      <c r="P37" s="17"/>
      <c r="Q37" s="157"/>
    </row>
    <row r="38" spans="1:17" ht="26.25" x14ac:dyDescent="0.2">
      <c r="A38" s="16">
        <v>606</v>
      </c>
      <c r="B38" s="35" t="s">
        <v>12</v>
      </c>
      <c r="C38" s="7" t="s">
        <v>59</v>
      </c>
      <c r="D38" s="16" t="s">
        <v>85</v>
      </c>
      <c r="E38" s="14">
        <f t="shared" si="8"/>
        <v>440</v>
      </c>
      <c r="F38" s="17">
        <v>440</v>
      </c>
      <c r="G38" s="17"/>
      <c r="H38" s="157"/>
      <c r="I38" s="157"/>
      <c r="J38" s="158"/>
      <c r="K38" s="153">
        <f t="shared" si="1"/>
        <v>0</v>
      </c>
      <c r="L38" s="14">
        <f t="shared" si="9"/>
        <v>440</v>
      </c>
      <c r="M38" s="17">
        <v>440</v>
      </c>
      <c r="N38" s="17"/>
      <c r="O38" s="157"/>
      <c r="P38" s="157"/>
      <c r="Q38" s="158"/>
    </row>
    <row r="39" spans="1:17" ht="26.25" x14ac:dyDescent="0.2">
      <c r="A39" s="16">
        <v>606</v>
      </c>
      <c r="B39" s="35" t="s">
        <v>12</v>
      </c>
      <c r="C39" s="146" t="s">
        <v>60</v>
      </c>
      <c r="D39" s="16" t="s">
        <v>85</v>
      </c>
      <c r="E39" s="14">
        <f t="shared" si="8"/>
        <v>1800</v>
      </c>
      <c r="F39" s="17">
        <v>1800</v>
      </c>
      <c r="G39" s="17"/>
      <c r="H39" s="157"/>
      <c r="I39" s="157"/>
      <c r="J39" s="158"/>
      <c r="K39" s="153">
        <f t="shared" si="1"/>
        <v>0</v>
      </c>
      <c r="L39" s="14">
        <f t="shared" si="9"/>
        <v>1800</v>
      </c>
      <c r="M39" s="17">
        <v>1800</v>
      </c>
      <c r="N39" s="17"/>
      <c r="O39" s="157"/>
      <c r="P39" s="157"/>
      <c r="Q39" s="158"/>
    </row>
    <row r="40" spans="1:17" ht="48" x14ac:dyDescent="0.2">
      <c r="A40" s="16">
        <v>606</v>
      </c>
      <c r="B40" s="35" t="s">
        <v>12</v>
      </c>
      <c r="C40" s="146" t="s">
        <v>61</v>
      </c>
      <c r="D40" s="16" t="s">
        <v>85</v>
      </c>
      <c r="E40" s="14">
        <f t="shared" si="8"/>
        <v>3015</v>
      </c>
      <c r="F40" s="17">
        <v>3015</v>
      </c>
      <c r="G40" s="17"/>
      <c r="H40" s="157"/>
      <c r="I40" s="157"/>
      <c r="J40" s="158"/>
      <c r="K40" s="153">
        <f t="shared" si="1"/>
        <v>0</v>
      </c>
      <c r="L40" s="14">
        <f t="shared" si="9"/>
        <v>3015</v>
      </c>
      <c r="M40" s="17">
        <v>3015</v>
      </c>
      <c r="N40" s="17"/>
      <c r="O40" s="157"/>
      <c r="P40" s="157"/>
      <c r="Q40" s="158"/>
    </row>
    <row r="41" spans="1:17" ht="26.25" x14ac:dyDescent="0.2">
      <c r="A41" s="16">
        <v>606</v>
      </c>
      <c r="B41" s="35" t="s">
        <v>12</v>
      </c>
      <c r="C41" s="146" t="s">
        <v>62</v>
      </c>
      <c r="D41" s="16" t="s">
        <v>85</v>
      </c>
      <c r="E41" s="14">
        <f t="shared" si="8"/>
        <v>1645</v>
      </c>
      <c r="F41" s="17">
        <v>1645</v>
      </c>
      <c r="G41" s="17"/>
      <c r="H41" s="157"/>
      <c r="I41" s="157"/>
      <c r="J41" s="158"/>
      <c r="K41" s="153">
        <f t="shared" si="1"/>
        <v>0</v>
      </c>
      <c r="L41" s="14">
        <f t="shared" si="9"/>
        <v>1645</v>
      </c>
      <c r="M41" s="17">
        <v>1645</v>
      </c>
      <c r="N41" s="17"/>
      <c r="O41" s="157"/>
      <c r="P41" s="157"/>
      <c r="Q41" s="158"/>
    </row>
    <row r="42" spans="1:17" ht="48" x14ac:dyDescent="0.2">
      <c r="A42" s="16">
        <v>606</v>
      </c>
      <c r="B42" s="35" t="s">
        <v>12</v>
      </c>
      <c r="C42" s="146" t="s">
        <v>63</v>
      </c>
      <c r="D42" s="16" t="s">
        <v>85</v>
      </c>
      <c r="E42" s="14">
        <f t="shared" si="8"/>
        <v>2045</v>
      </c>
      <c r="F42" s="17">
        <v>2045</v>
      </c>
      <c r="G42" s="17"/>
      <c r="H42" s="157"/>
      <c r="I42" s="157"/>
      <c r="J42" s="158"/>
      <c r="K42" s="153">
        <f t="shared" si="1"/>
        <v>0</v>
      </c>
      <c r="L42" s="14">
        <f t="shared" si="9"/>
        <v>2045</v>
      </c>
      <c r="M42" s="17">
        <v>2045</v>
      </c>
      <c r="N42" s="17"/>
      <c r="O42" s="157"/>
      <c r="P42" s="157"/>
      <c r="Q42" s="158"/>
    </row>
    <row r="43" spans="1:17" ht="26.25" x14ac:dyDescent="0.2">
      <c r="A43" s="16">
        <v>606</v>
      </c>
      <c r="B43" s="35" t="s">
        <v>12</v>
      </c>
      <c r="C43" s="146" t="s">
        <v>64</v>
      </c>
      <c r="D43" s="16" t="s">
        <v>85</v>
      </c>
      <c r="E43" s="14">
        <f t="shared" si="8"/>
        <v>605</v>
      </c>
      <c r="F43" s="17">
        <v>605</v>
      </c>
      <c r="G43" s="17"/>
      <c r="H43" s="157"/>
      <c r="I43" s="157"/>
      <c r="J43" s="158"/>
      <c r="K43" s="153">
        <f t="shared" si="1"/>
        <v>0</v>
      </c>
      <c r="L43" s="14">
        <f t="shared" si="9"/>
        <v>605</v>
      </c>
      <c r="M43" s="17">
        <f>650-45</f>
        <v>605</v>
      </c>
      <c r="N43" s="17"/>
      <c r="O43" s="157"/>
      <c r="P43" s="157"/>
      <c r="Q43" s="158"/>
    </row>
    <row r="44" spans="1:17" ht="36" x14ac:dyDescent="0.2">
      <c r="A44" s="16">
        <v>606</v>
      </c>
      <c r="B44" s="35" t="s">
        <v>12</v>
      </c>
      <c r="C44" s="146" t="s">
        <v>65</v>
      </c>
      <c r="D44" s="16" t="s">
        <v>85</v>
      </c>
      <c r="E44" s="14">
        <f t="shared" si="8"/>
        <v>2130</v>
      </c>
      <c r="F44" s="17">
        <v>2130</v>
      </c>
      <c r="G44" s="17"/>
      <c r="H44" s="157"/>
      <c r="I44" s="157"/>
      <c r="J44" s="158"/>
      <c r="K44" s="153">
        <f t="shared" si="1"/>
        <v>0</v>
      </c>
      <c r="L44" s="14">
        <f t="shared" si="9"/>
        <v>2130</v>
      </c>
      <c r="M44" s="17">
        <v>2130</v>
      </c>
      <c r="N44" s="17"/>
      <c r="O44" s="157"/>
      <c r="P44" s="157"/>
      <c r="Q44" s="158"/>
    </row>
    <row r="45" spans="1:17" ht="26.25" x14ac:dyDescent="0.2">
      <c r="A45" s="16">
        <v>606</v>
      </c>
      <c r="B45" s="35" t="s">
        <v>12</v>
      </c>
      <c r="C45" s="146" t="s">
        <v>66</v>
      </c>
      <c r="D45" s="16" t="s">
        <v>85</v>
      </c>
      <c r="E45" s="14">
        <f t="shared" si="8"/>
        <v>940</v>
      </c>
      <c r="F45" s="17">
        <v>940</v>
      </c>
      <c r="G45" s="17"/>
      <c r="H45" s="157"/>
      <c r="I45" s="157"/>
      <c r="J45" s="158"/>
      <c r="K45" s="153">
        <f t="shared" si="1"/>
        <v>0</v>
      </c>
      <c r="L45" s="14">
        <f t="shared" si="9"/>
        <v>940</v>
      </c>
      <c r="M45" s="17">
        <v>940</v>
      </c>
      <c r="N45" s="17"/>
      <c r="O45" s="157"/>
      <c r="P45" s="157"/>
      <c r="Q45" s="158"/>
    </row>
    <row r="46" spans="1:17" ht="26.25" x14ac:dyDescent="0.2">
      <c r="A46" s="16">
        <v>606</v>
      </c>
      <c r="B46" s="35" t="s">
        <v>12</v>
      </c>
      <c r="C46" s="146" t="s">
        <v>67</v>
      </c>
      <c r="D46" s="16" t="s">
        <v>85</v>
      </c>
      <c r="E46" s="14">
        <f t="shared" si="8"/>
        <v>920</v>
      </c>
      <c r="F46" s="17">
        <v>920</v>
      </c>
      <c r="G46" s="17"/>
      <c r="H46" s="157"/>
      <c r="I46" s="157"/>
      <c r="J46" s="158"/>
      <c r="K46" s="153">
        <f t="shared" si="1"/>
        <v>0</v>
      </c>
      <c r="L46" s="14">
        <f t="shared" si="9"/>
        <v>920</v>
      </c>
      <c r="M46" s="17">
        <v>920</v>
      </c>
      <c r="N46" s="17"/>
      <c r="O46" s="157"/>
      <c r="P46" s="157"/>
      <c r="Q46" s="158"/>
    </row>
    <row r="47" spans="1:17" ht="26.25" x14ac:dyDescent="0.2">
      <c r="A47" s="16">
        <v>606</v>
      </c>
      <c r="B47" s="35" t="s">
        <v>12</v>
      </c>
      <c r="C47" s="146" t="s">
        <v>68</v>
      </c>
      <c r="D47" s="16" t="s">
        <v>85</v>
      </c>
      <c r="E47" s="14">
        <f t="shared" si="8"/>
        <v>1900</v>
      </c>
      <c r="F47" s="17">
        <v>1900</v>
      </c>
      <c r="G47" s="17"/>
      <c r="H47" s="157"/>
      <c r="I47" s="157"/>
      <c r="J47" s="158"/>
      <c r="K47" s="153">
        <f t="shared" si="1"/>
        <v>0</v>
      </c>
      <c r="L47" s="14">
        <f t="shared" si="9"/>
        <v>1900</v>
      </c>
      <c r="M47" s="17">
        <v>1900</v>
      </c>
      <c r="N47" s="17"/>
      <c r="O47" s="157"/>
      <c r="P47" s="157"/>
      <c r="Q47" s="158"/>
    </row>
    <row r="48" spans="1:17" ht="36" x14ac:dyDescent="0.2">
      <c r="A48" s="37"/>
      <c r="B48" s="38"/>
      <c r="C48" s="44" t="s">
        <v>69</v>
      </c>
      <c r="D48" s="37"/>
      <c r="E48" s="14">
        <f t="shared" si="8"/>
        <v>0</v>
      </c>
      <c r="F48" s="17"/>
      <c r="G48" s="17"/>
      <c r="H48" s="157"/>
      <c r="I48" s="157"/>
      <c r="J48" s="158"/>
      <c r="K48" s="153">
        <f t="shared" si="1"/>
        <v>0</v>
      </c>
      <c r="L48" s="14">
        <f t="shared" si="9"/>
        <v>0</v>
      </c>
      <c r="M48" s="17"/>
      <c r="N48" s="17"/>
      <c r="O48" s="157"/>
      <c r="P48" s="157"/>
      <c r="Q48" s="158"/>
    </row>
    <row r="49" spans="1:17" ht="26.25" x14ac:dyDescent="0.2">
      <c r="A49" s="16">
        <v>606</v>
      </c>
      <c r="B49" s="35" t="s">
        <v>12</v>
      </c>
      <c r="C49" s="7" t="s">
        <v>70</v>
      </c>
      <c r="D49" s="16" t="s">
        <v>19</v>
      </c>
      <c r="E49" s="14">
        <f t="shared" si="8"/>
        <v>3240</v>
      </c>
      <c r="F49" s="17">
        <v>3240</v>
      </c>
      <c r="G49" s="17"/>
      <c r="H49" s="157"/>
      <c r="I49" s="157"/>
      <c r="J49" s="158"/>
      <c r="K49" s="153">
        <f t="shared" si="1"/>
        <v>0</v>
      </c>
      <c r="L49" s="14">
        <f t="shared" si="9"/>
        <v>3240</v>
      </c>
      <c r="M49" s="17">
        <v>3240</v>
      </c>
      <c r="N49" s="17"/>
      <c r="O49" s="157"/>
      <c r="P49" s="157"/>
      <c r="Q49" s="158"/>
    </row>
    <row r="50" spans="1:17" ht="36" x14ac:dyDescent="0.2">
      <c r="A50" s="16">
        <v>606</v>
      </c>
      <c r="B50" s="35" t="s">
        <v>12</v>
      </c>
      <c r="C50" s="146" t="s">
        <v>71</v>
      </c>
      <c r="D50" s="16" t="s">
        <v>19</v>
      </c>
      <c r="E50" s="14">
        <f t="shared" si="8"/>
        <v>3020</v>
      </c>
      <c r="F50" s="17">
        <v>3020</v>
      </c>
      <c r="G50" s="17"/>
      <c r="H50" s="157"/>
      <c r="I50" s="157"/>
      <c r="J50" s="158"/>
      <c r="K50" s="153">
        <f t="shared" si="1"/>
        <v>0</v>
      </c>
      <c r="L50" s="14">
        <f t="shared" si="9"/>
        <v>3020</v>
      </c>
      <c r="M50" s="17">
        <v>3020</v>
      </c>
      <c r="N50" s="17"/>
      <c r="O50" s="157"/>
      <c r="P50" s="157"/>
      <c r="Q50" s="158"/>
    </row>
    <row r="51" spans="1:17" ht="26.25" x14ac:dyDescent="0.2">
      <c r="A51" s="16">
        <v>606</v>
      </c>
      <c r="B51" s="35" t="s">
        <v>12</v>
      </c>
      <c r="C51" s="146" t="s">
        <v>72</v>
      </c>
      <c r="D51" s="16" t="s">
        <v>19</v>
      </c>
      <c r="E51" s="14">
        <f t="shared" si="8"/>
        <v>1140</v>
      </c>
      <c r="F51" s="17">
        <v>1140</v>
      </c>
      <c r="G51" s="17"/>
      <c r="H51" s="157"/>
      <c r="I51" s="157"/>
      <c r="J51" s="158"/>
      <c r="K51" s="153">
        <f t="shared" si="1"/>
        <v>0</v>
      </c>
      <c r="L51" s="14">
        <f t="shared" si="9"/>
        <v>1140</v>
      </c>
      <c r="M51" s="17">
        <v>1140</v>
      </c>
      <c r="N51" s="17"/>
      <c r="O51" s="157"/>
      <c r="P51" s="157"/>
      <c r="Q51" s="158"/>
    </row>
    <row r="52" spans="1:17" ht="60" x14ac:dyDescent="0.2">
      <c r="A52" s="16">
        <v>606</v>
      </c>
      <c r="B52" s="35" t="s">
        <v>12</v>
      </c>
      <c r="C52" s="147" t="s">
        <v>73</v>
      </c>
      <c r="D52" s="16" t="s">
        <v>19</v>
      </c>
      <c r="E52" s="14">
        <f t="shared" si="8"/>
        <v>1585</v>
      </c>
      <c r="F52" s="17">
        <v>1585</v>
      </c>
      <c r="G52" s="17"/>
      <c r="H52" s="157"/>
      <c r="I52" s="157"/>
      <c r="J52" s="158"/>
      <c r="K52" s="153">
        <f t="shared" si="1"/>
        <v>0</v>
      </c>
      <c r="L52" s="14">
        <f t="shared" si="9"/>
        <v>1585</v>
      </c>
      <c r="M52" s="17">
        <v>1585</v>
      </c>
      <c r="N52" s="17"/>
      <c r="O52" s="157"/>
      <c r="P52" s="157"/>
      <c r="Q52" s="158"/>
    </row>
    <row r="53" spans="1:17" ht="26.25" x14ac:dyDescent="0.2">
      <c r="A53" s="16">
        <v>606</v>
      </c>
      <c r="B53" s="35" t="s">
        <v>12</v>
      </c>
      <c r="C53" s="146" t="s">
        <v>74</v>
      </c>
      <c r="D53" s="16" t="s">
        <v>19</v>
      </c>
      <c r="E53" s="14">
        <f t="shared" si="8"/>
        <v>545</v>
      </c>
      <c r="F53" s="17">
        <v>545</v>
      </c>
      <c r="G53" s="17"/>
      <c r="H53" s="157"/>
      <c r="I53" s="157"/>
      <c r="J53" s="158"/>
      <c r="K53" s="153">
        <f t="shared" si="1"/>
        <v>0</v>
      </c>
      <c r="L53" s="14">
        <f t="shared" si="9"/>
        <v>545</v>
      </c>
      <c r="M53" s="17">
        <f>545+1000-1000</f>
        <v>545</v>
      </c>
      <c r="N53" s="17"/>
      <c r="O53" s="157"/>
      <c r="P53" s="157"/>
      <c r="Q53" s="158"/>
    </row>
    <row r="54" spans="1:17" ht="26.25" x14ac:dyDescent="0.2">
      <c r="A54" s="16">
        <v>606</v>
      </c>
      <c r="B54" s="35" t="s">
        <v>12</v>
      </c>
      <c r="C54" s="146" t="s">
        <v>92</v>
      </c>
      <c r="D54" s="16" t="s">
        <v>19</v>
      </c>
      <c r="E54" s="14">
        <f t="shared" si="8"/>
        <v>870</v>
      </c>
      <c r="F54" s="17">
        <v>870</v>
      </c>
      <c r="G54" s="17"/>
      <c r="H54" s="157"/>
      <c r="I54" s="157"/>
      <c r="J54" s="158"/>
      <c r="K54" s="153">
        <f t="shared" si="1"/>
        <v>0</v>
      </c>
      <c r="L54" s="14">
        <f t="shared" si="9"/>
        <v>870</v>
      </c>
      <c r="M54" s="17">
        <v>870</v>
      </c>
      <c r="N54" s="17"/>
      <c r="O54" s="157"/>
      <c r="P54" s="157"/>
      <c r="Q54" s="158"/>
    </row>
    <row r="55" spans="1:17" ht="26.25" x14ac:dyDescent="0.25">
      <c r="A55" s="16">
        <v>606</v>
      </c>
      <c r="B55" s="35" t="s">
        <v>12</v>
      </c>
      <c r="C55" s="147" t="s">
        <v>75</v>
      </c>
      <c r="D55" s="16" t="s">
        <v>19</v>
      </c>
      <c r="E55" s="14">
        <f t="shared" si="8"/>
        <v>1325</v>
      </c>
      <c r="F55" s="17">
        <v>1325</v>
      </c>
      <c r="G55" s="165"/>
      <c r="H55" s="165"/>
      <c r="I55" s="165"/>
      <c r="J55" s="165"/>
      <c r="K55" s="153">
        <f t="shared" si="1"/>
        <v>0</v>
      </c>
      <c r="L55" s="14">
        <f t="shared" si="9"/>
        <v>1325</v>
      </c>
      <c r="M55" s="17">
        <v>1325</v>
      </c>
      <c r="N55" s="165"/>
      <c r="O55" s="165"/>
      <c r="P55" s="165"/>
      <c r="Q55" s="165"/>
    </row>
    <row r="56" spans="1:17" ht="36" x14ac:dyDescent="0.2">
      <c r="A56" s="16">
        <v>606</v>
      </c>
      <c r="B56" s="35" t="s">
        <v>12</v>
      </c>
      <c r="C56" s="146" t="s">
        <v>76</v>
      </c>
      <c r="D56" s="16" t="s">
        <v>19</v>
      </c>
      <c r="E56" s="14">
        <f t="shared" si="8"/>
        <v>1570</v>
      </c>
      <c r="F56" s="17">
        <v>1570</v>
      </c>
      <c r="G56" s="17"/>
      <c r="H56" s="157"/>
      <c r="I56" s="157"/>
      <c r="J56" s="158"/>
      <c r="K56" s="153">
        <f t="shared" si="1"/>
        <v>0</v>
      </c>
      <c r="L56" s="14">
        <f t="shared" si="9"/>
        <v>1570</v>
      </c>
      <c r="M56" s="17">
        <v>1570</v>
      </c>
      <c r="N56" s="17"/>
      <c r="O56" s="157"/>
      <c r="P56" s="157"/>
      <c r="Q56" s="158"/>
    </row>
    <row r="57" spans="1:17" ht="26.25" x14ac:dyDescent="0.2">
      <c r="A57" s="16">
        <v>606</v>
      </c>
      <c r="B57" s="35" t="s">
        <v>12</v>
      </c>
      <c r="C57" s="146" t="s">
        <v>77</v>
      </c>
      <c r="D57" s="16" t="s">
        <v>91</v>
      </c>
      <c r="E57" s="14">
        <f t="shared" si="8"/>
        <v>1230</v>
      </c>
      <c r="F57" s="17">
        <v>1230</v>
      </c>
      <c r="G57" s="17"/>
      <c r="H57" s="157"/>
      <c r="I57" s="157"/>
      <c r="J57" s="158"/>
      <c r="K57" s="153">
        <f t="shared" si="1"/>
        <v>0</v>
      </c>
      <c r="L57" s="14">
        <f t="shared" si="9"/>
        <v>1230</v>
      </c>
      <c r="M57" s="17">
        <v>1230</v>
      </c>
      <c r="N57" s="17"/>
      <c r="O57" s="157"/>
      <c r="P57" s="157"/>
      <c r="Q57" s="158"/>
    </row>
    <row r="58" spans="1:17" ht="48" x14ac:dyDescent="0.2">
      <c r="A58" s="16">
        <v>606</v>
      </c>
      <c r="B58" s="35" t="s">
        <v>12</v>
      </c>
      <c r="C58" s="147" t="s">
        <v>119</v>
      </c>
      <c r="D58" s="16" t="s">
        <v>85</v>
      </c>
      <c r="E58" s="14">
        <f t="shared" si="8"/>
        <v>1315</v>
      </c>
      <c r="F58" s="17">
        <v>1315</v>
      </c>
      <c r="G58" s="17"/>
      <c r="H58" s="157"/>
      <c r="I58" s="157"/>
      <c r="J58" s="158"/>
      <c r="K58" s="153">
        <f t="shared" si="1"/>
        <v>0</v>
      </c>
      <c r="L58" s="14">
        <f t="shared" si="9"/>
        <v>1315</v>
      </c>
      <c r="M58" s="17">
        <v>1315</v>
      </c>
      <c r="N58" s="17"/>
      <c r="O58" s="157"/>
      <c r="P58" s="157"/>
      <c r="Q58" s="158"/>
    </row>
    <row r="59" spans="1:17" ht="36" x14ac:dyDescent="0.2">
      <c r="A59" s="16">
        <v>606</v>
      </c>
      <c r="B59" s="35" t="s">
        <v>12</v>
      </c>
      <c r="C59" s="147" t="s">
        <v>96</v>
      </c>
      <c r="D59" s="16" t="s">
        <v>85</v>
      </c>
      <c r="E59" s="14">
        <f t="shared" si="8"/>
        <v>61103</v>
      </c>
      <c r="F59" s="17">
        <v>61103</v>
      </c>
      <c r="G59" s="17"/>
      <c r="H59" s="157"/>
      <c r="I59" s="157"/>
      <c r="J59" s="158"/>
      <c r="K59" s="153">
        <f t="shared" si="1"/>
        <v>0</v>
      </c>
      <c r="L59" s="14">
        <f t="shared" si="9"/>
        <v>61103</v>
      </c>
      <c r="M59" s="17">
        <v>61103</v>
      </c>
      <c r="N59" s="17"/>
      <c r="O59" s="157"/>
      <c r="P59" s="157"/>
      <c r="Q59" s="158"/>
    </row>
    <row r="60" spans="1:17" ht="90.75" customHeight="1" x14ac:dyDescent="0.2">
      <c r="A60" s="2">
        <v>619</v>
      </c>
      <c r="B60" s="35" t="s">
        <v>12</v>
      </c>
      <c r="C60" s="24" t="s">
        <v>116</v>
      </c>
      <c r="D60" s="16" t="s">
        <v>108</v>
      </c>
      <c r="E60" s="14">
        <f>F60+G60+H60+I60+J60</f>
        <v>40740</v>
      </c>
      <c r="F60" s="104">
        <v>40740</v>
      </c>
      <c r="G60" s="17"/>
      <c r="H60" s="104"/>
      <c r="I60" s="161"/>
      <c r="J60" s="162"/>
      <c r="K60" s="153">
        <f>L60-E60</f>
        <v>0</v>
      </c>
      <c r="L60" s="14">
        <f>M60+N60+O60+P60+Q60</f>
        <v>40740</v>
      </c>
      <c r="M60" s="104">
        <f>39000+1740</f>
        <v>40740</v>
      </c>
      <c r="N60" s="17"/>
      <c r="O60" s="104"/>
      <c r="P60" s="161"/>
      <c r="Q60" s="162"/>
    </row>
    <row r="61" spans="1:17" ht="26.25" x14ac:dyDescent="0.2">
      <c r="A61" s="16">
        <v>619</v>
      </c>
      <c r="B61" s="12" t="s">
        <v>12</v>
      </c>
      <c r="C61" s="7" t="s">
        <v>21</v>
      </c>
      <c r="D61" s="12" t="s">
        <v>91</v>
      </c>
      <c r="E61" s="14">
        <f t="shared" si="8"/>
        <v>13435</v>
      </c>
      <c r="F61" s="104">
        <v>13435</v>
      </c>
      <c r="G61" s="17"/>
      <c r="H61" s="161"/>
      <c r="I61" s="17"/>
      <c r="J61" s="158"/>
      <c r="K61" s="153">
        <f t="shared" si="1"/>
        <v>0</v>
      </c>
      <c r="L61" s="14">
        <f t="shared" si="9"/>
        <v>13435</v>
      </c>
      <c r="M61" s="104">
        <f>15000-1565</f>
        <v>13435</v>
      </c>
      <c r="N61" s="17"/>
      <c r="O61" s="161"/>
      <c r="P61" s="17"/>
      <c r="Q61" s="158"/>
    </row>
    <row r="62" spans="1:17" ht="24" hidden="1" x14ac:dyDescent="0.25">
      <c r="A62" s="81"/>
      <c r="B62" s="85"/>
      <c r="C62" s="52" t="s">
        <v>89</v>
      </c>
      <c r="D62" s="124"/>
      <c r="E62" s="166">
        <v>0</v>
      </c>
      <c r="F62" s="166">
        <v>0</v>
      </c>
      <c r="G62" s="166">
        <f>G69</f>
        <v>0</v>
      </c>
      <c r="H62" s="166">
        <f>H69</f>
        <v>0</v>
      </c>
      <c r="I62" s="166">
        <f>I69</f>
        <v>0</v>
      </c>
      <c r="J62" s="166">
        <f>J69</f>
        <v>0</v>
      </c>
      <c r="K62" s="153">
        <f t="shared" si="1"/>
        <v>0</v>
      </c>
      <c r="L62" s="166">
        <v>0</v>
      </c>
      <c r="M62" s="166">
        <v>0</v>
      </c>
      <c r="N62" s="166">
        <f>N69</f>
        <v>0</v>
      </c>
      <c r="O62" s="166">
        <f>O69</f>
        <v>0</v>
      </c>
      <c r="P62" s="166">
        <f>P69</f>
        <v>0</v>
      </c>
      <c r="Q62" s="166">
        <f>Q69</f>
        <v>0</v>
      </c>
    </row>
    <row r="63" spans="1:17" hidden="1" x14ac:dyDescent="0.2">
      <c r="A63" s="12"/>
      <c r="B63" s="32"/>
      <c r="C63" s="24"/>
      <c r="D63" s="123"/>
      <c r="E63" s="14"/>
      <c r="F63" s="17"/>
      <c r="G63" s="17"/>
      <c r="H63" s="157"/>
      <c r="I63" s="157"/>
      <c r="J63" s="158"/>
      <c r="K63" s="153">
        <f t="shared" si="1"/>
        <v>0</v>
      </c>
      <c r="L63" s="14"/>
      <c r="M63" s="17"/>
      <c r="N63" s="17"/>
      <c r="O63" s="157"/>
      <c r="P63" s="157"/>
      <c r="Q63" s="158"/>
    </row>
    <row r="64" spans="1:17" x14ac:dyDescent="0.25">
      <c r="A64" s="81"/>
      <c r="B64" s="85"/>
      <c r="C64" s="52" t="s">
        <v>100</v>
      </c>
      <c r="D64" s="124"/>
      <c r="E64" s="167">
        <f>F64+G64+H64+I64</f>
        <v>20000</v>
      </c>
      <c r="F64" s="167">
        <f>F65+F66+F67+F68+F69</f>
        <v>20000</v>
      </c>
      <c r="G64" s="167">
        <f>G71</f>
        <v>0</v>
      </c>
      <c r="H64" s="167">
        <f>H71</f>
        <v>0</v>
      </c>
      <c r="I64" s="167">
        <f>I71</f>
        <v>0</v>
      </c>
      <c r="J64" s="167">
        <f>J71</f>
        <v>0</v>
      </c>
      <c r="K64" s="153">
        <f t="shared" si="1"/>
        <v>34768</v>
      </c>
      <c r="L64" s="167">
        <f>M64+N64+O64+P64+Q64</f>
        <v>54768</v>
      </c>
      <c r="M64" s="167">
        <f>M65+M66+M67+M68+M69</f>
        <v>54762</v>
      </c>
      <c r="N64" s="167">
        <f t="shared" ref="N64:Q64" si="10">N65+N66+N67+N68+N69</f>
        <v>0</v>
      </c>
      <c r="O64" s="167">
        <f t="shared" si="10"/>
        <v>6</v>
      </c>
      <c r="P64" s="167">
        <f t="shared" si="10"/>
        <v>0</v>
      </c>
      <c r="Q64" s="167">
        <f t="shared" si="10"/>
        <v>0</v>
      </c>
    </row>
    <row r="65" spans="1:17" ht="48" x14ac:dyDescent="0.2">
      <c r="A65" s="12">
        <v>832</v>
      </c>
      <c r="B65" s="35" t="s">
        <v>12</v>
      </c>
      <c r="C65" s="21" t="s">
        <v>128</v>
      </c>
      <c r="D65" s="123" t="s">
        <v>85</v>
      </c>
      <c r="E65" s="14">
        <f>F65+G65+H65+I65+J65</f>
        <v>0</v>
      </c>
      <c r="F65" s="104">
        <v>0</v>
      </c>
      <c r="G65" s="17"/>
      <c r="H65" s="157"/>
      <c r="I65" s="157"/>
      <c r="J65" s="158"/>
      <c r="K65" s="153">
        <f t="shared" si="1"/>
        <v>18250</v>
      </c>
      <c r="L65" s="14">
        <f>M65+N65+O65+P65+Q65</f>
        <v>18250</v>
      </c>
      <c r="M65" s="104">
        <f>16450+1800</f>
        <v>18250</v>
      </c>
      <c r="N65" s="17"/>
      <c r="O65" s="157"/>
      <c r="P65" s="157"/>
      <c r="Q65" s="158"/>
    </row>
    <row r="66" spans="1:17" ht="48" x14ac:dyDescent="0.2">
      <c r="A66" s="12">
        <v>832</v>
      </c>
      <c r="B66" s="35" t="s">
        <v>12</v>
      </c>
      <c r="C66" s="26" t="s">
        <v>123</v>
      </c>
      <c r="D66" s="123" t="s">
        <v>85</v>
      </c>
      <c r="E66" s="14">
        <f t="shared" ref="E66:E68" si="11">F66+G66+H66+I66+J66</f>
        <v>0</v>
      </c>
      <c r="F66" s="104">
        <v>0</v>
      </c>
      <c r="G66" s="17"/>
      <c r="H66" s="157"/>
      <c r="I66" s="157"/>
      <c r="J66" s="158"/>
      <c r="K66" s="153">
        <f t="shared" si="1"/>
        <v>5400</v>
      </c>
      <c r="L66" s="14">
        <f t="shared" ref="L66:L69" si="12">M66+N66+O66+P66+Q66</f>
        <v>5400</v>
      </c>
      <c r="M66" s="104">
        <f>4200+1200</f>
        <v>5400</v>
      </c>
      <c r="N66" s="17"/>
      <c r="O66" s="157"/>
      <c r="P66" s="157"/>
      <c r="Q66" s="158"/>
    </row>
    <row r="67" spans="1:17" ht="48" x14ac:dyDescent="0.2">
      <c r="A67" s="12">
        <v>832</v>
      </c>
      <c r="B67" s="35" t="s">
        <v>12</v>
      </c>
      <c r="C67" s="26" t="s">
        <v>124</v>
      </c>
      <c r="D67" s="123" t="s">
        <v>85</v>
      </c>
      <c r="E67" s="14">
        <f t="shared" si="11"/>
        <v>0</v>
      </c>
      <c r="F67" s="104">
        <v>0</v>
      </c>
      <c r="G67" s="17"/>
      <c r="H67" s="157"/>
      <c r="I67" s="157"/>
      <c r="J67" s="158"/>
      <c r="K67" s="153">
        <f t="shared" si="1"/>
        <v>22950</v>
      </c>
      <c r="L67" s="14">
        <f t="shared" si="12"/>
        <v>22950</v>
      </c>
      <c r="M67" s="104">
        <f>20950+2000</f>
        <v>22950</v>
      </c>
      <c r="N67" s="17"/>
      <c r="O67" s="157"/>
      <c r="P67" s="157"/>
      <c r="Q67" s="158"/>
    </row>
    <row r="68" spans="1:17" ht="44.25" x14ac:dyDescent="0.2">
      <c r="A68" s="16">
        <v>832</v>
      </c>
      <c r="B68" s="35" t="s">
        <v>12</v>
      </c>
      <c r="C68" s="26" t="s">
        <v>125</v>
      </c>
      <c r="D68" s="123" t="s">
        <v>85</v>
      </c>
      <c r="E68" s="14">
        <f t="shared" si="11"/>
        <v>0</v>
      </c>
      <c r="F68" s="17">
        <v>0</v>
      </c>
      <c r="G68" s="17"/>
      <c r="H68" s="161"/>
      <c r="I68" s="157"/>
      <c r="J68" s="158"/>
      <c r="K68" s="153">
        <f t="shared" si="1"/>
        <v>3168</v>
      </c>
      <c r="L68" s="14">
        <f t="shared" si="12"/>
        <v>3168</v>
      </c>
      <c r="M68" s="17">
        <f>2100+1000+62</f>
        <v>3162</v>
      </c>
      <c r="N68" s="17"/>
      <c r="O68" s="161">
        <v>6</v>
      </c>
      <c r="P68" s="157"/>
      <c r="Q68" s="158"/>
    </row>
    <row r="69" spans="1:17" ht="26.25" x14ac:dyDescent="0.2">
      <c r="A69" s="16">
        <v>898</v>
      </c>
      <c r="B69" s="35" t="s">
        <v>12</v>
      </c>
      <c r="C69" s="7" t="s">
        <v>90</v>
      </c>
      <c r="D69" s="12" t="s">
        <v>91</v>
      </c>
      <c r="E69" s="14">
        <f t="shared" si="8"/>
        <v>20000</v>
      </c>
      <c r="F69" s="104">
        <f>15000+5000</f>
        <v>20000</v>
      </c>
      <c r="G69" s="17"/>
      <c r="H69" s="161"/>
      <c r="I69" s="17"/>
      <c r="J69" s="158"/>
      <c r="K69" s="153">
        <f t="shared" si="1"/>
        <v>-15000</v>
      </c>
      <c r="L69" s="14">
        <f t="shared" si="12"/>
        <v>5000</v>
      </c>
      <c r="M69" s="104">
        <v>5000</v>
      </c>
      <c r="N69" s="17"/>
      <c r="O69" s="161"/>
      <c r="P69" s="17"/>
      <c r="Q69" s="158"/>
    </row>
    <row r="70" spans="1:17" x14ac:dyDescent="0.25">
      <c r="A70" s="79"/>
      <c r="B70" s="70"/>
      <c r="C70" s="27" t="s">
        <v>22</v>
      </c>
      <c r="D70" s="70"/>
      <c r="E70" s="154">
        <f>E71+E74+E76+E79</f>
        <v>33030</v>
      </c>
      <c r="F70" s="154">
        <f>F71+F74+F76+F79</f>
        <v>32030</v>
      </c>
      <c r="G70" s="154">
        <f>G71+G74+G76+G79</f>
        <v>0</v>
      </c>
      <c r="H70" s="154">
        <f>H79</f>
        <v>1000</v>
      </c>
      <c r="I70" s="154">
        <f>I71+I76+I79+I86+I74</f>
        <v>0</v>
      </c>
      <c r="J70" s="154">
        <f>J71+J76+J79+J86+J74</f>
        <v>0</v>
      </c>
      <c r="K70" s="153">
        <f t="shared" si="1"/>
        <v>7668</v>
      </c>
      <c r="L70" s="154">
        <f>L71+L74+L76+L79</f>
        <v>40698</v>
      </c>
      <c r="M70" s="154">
        <f>M71+M74+M76+M79</f>
        <v>32030</v>
      </c>
      <c r="N70" s="154">
        <f>N71+N74+N76+N79</f>
        <v>0</v>
      </c>
      <c r="O70" s="154">
        <f>O79+O76+O74+O71</f>
        <v>8668</v>
      </c>
      <c r="P70" s="154">
        <f>P71+P76+P79+P86+P74</f>
        <v>0</v>
      </c>
      <c r="Q70" s="154">
        <f>Q71+Q76+Q79+Q86+Q74</f>
        <v>0</v>
      </c>
    </row>
    <row r="71" spans="1:17" hidden="1" x14ac:dyDescent="0.25">
      <c r="A71" s="81"/>
      <c r="B71" s="81"/>
      <c r="C71" s="49" t="s">
        <v>23</v>
      </c>
      <c r="D71" s="73"/>
      <c r="E71" s="14">
        <f>E72+E73</f>
        <v>0</v>
      </c>
      <c r="F71" s="155">
        <f t="shared" ref="F71:J71" si="13">F72+F73</f>
        <v>0</v>
      </c>
      <c r="G71" s="155">
        <f t="shared" si="13"/>
        <v>0</v>
      </c>
      <c r="H71" s="155">
        <f t="shared" si="13"/>
        <v>0</v>
      </c>
      <c r="I71" s="155">
        <f t="shared" si="13"/>
        <v>0</v>
      </c>
      <c r="J71" s="155">
        <f t="shared" si="13"/>
        <v>0</v>
      </c>
      <c r="K71" s="153">
        <f t="shared" si="1"/>
        <v>0</v>
      </c>
      <c r="L71" s="155">
        <f>M71+N71+O71+P71+Q71</f>
        <v>0</v>
      </c>
      <c r="M71" s="155">
        <f t="shared" ref="M71:Q71" si="14">M72+M73</f>
        <v>0</v>
      </c>
      <c r="N71" s="155">
        <f t="shared" si="14"/>
        <v>0</v>
      </c>
      <c r="O71" s="155">
        <f t="shared" si="14"/>
        <v>0</v>
      </c>
      <c r="P71" s="155">
        <f t="shared" si="14"/>
        <v>0</v>
      </c>
      <c r="Q71" s="155">
        <f t="shared" si="14"/>
        <v>0</v>
      </c>
    </row>
    <row r="72" spans="1:17" hidden="1" x14ac:dyDescent="0.2">
      <c r="A72" s="12"/>
      <c r="B72" s="32"/>
      <c r="C72" s="24"/>
      <c r="D72" s="123"/>
      <c r="E72" s="14"/>
      <c r="F72" s="17"/>
      <c r="G72" s="17"/>
      <c r="H72" s="157"/>
      <c r="I72" s="157"/>
      <c r="J72" s="158"/>
      <c r="K72" s="153">
        <f t="shared" si="1"/>
        <v>0</v>
      </c>
      <c r="L72" s="14"/>
      <c r="M72" s="17"/>
      <c r="N72" s="17"/>
      <c r="O72" s="157"/>
      <c r="P72" s="157"/>
      <c r="Q72" s="158"/>
    </row>
    <row r="73" spans="1:17" hidden="1" x14ac:dyDescent="0.25">
      <c r="A73" s="12"/>
      <c r="B73" s="148"/>
      <c r="C73" s="24"/>
      <c r="D73" s="123"/>
      <c r="E73" s="14"/>
      <c r="F73" s="17"/>
      <c r="G73" s="17"/>
      <c r="H73" s="157"/>
      <c r="I73" s="157"/>
      <c r="J73" s="168"/>
      <c r="K73" s="153">
        <f t="shared" si="1"/>
        <v>0</v>
      </c>
      <c r="L73" s="14"/>
      <c r="M73" s="17"/>
      <c r="N73" s="17"/>
      <c r="O73" s="157"/>
      <c r="P73" s="157"/>
      <c r="Q73" s="168"/>
    </row>
    <row r="74" spans="1:17" hidden="1" x14ac:dyDescent="0.25">
      <c r="A74" s="82"/>
      <c r="B74" s="81"/>
      <c r="C74" s="49" t="s">
        <v>24</v>
      </c>
      <c r="D74" s="73"/>
      <c r="E74" s="155">
        <f t="shared" ref="E74:Q74" si="15">SUM(E75:E75)</f>
        <v>0</v>
      </c>
      <c r="F74" s="155">
        <f t="shared" si="15"/>
        <v>0</v>
      </c>
      <c r="G74" s="155">
        <f t="shared" si="15"/>
        <v>0</v>
      </c>
      <c r="H74" s="155">
        <f t="shared" si="15"/>
        <v>0</v>
      </c>
      <c r="I74" s="155">
        <f t="shared" si="15"/>
        <v>0</v>
      </c>
      <c r="J74" s="155">
        <f t="shared" si="15"/>
        <v>0</v>
      </c>
      <c r="K74" s="153">
        <f t="shared" si="1"/>
        <v>0</v>
      </c>
      <c r="L74" s="155">
        <f>M74+N74+O74+P74+Q74</f>
        <v>0</v>
      </c>
      <c r="M74" s="155">
        <f t="shared" si="15"/>
        <v>0</v>
      </c>
      <c r="N74" s="155">
        <f t="shared" si="15"/>
        <v>0</v>
      </c>
      <c r="O74" s="155">
        <f t="shared" si="15"/>
        <v>0</v>
      </c>
      <c r="P74" s="155">
        <f t="shared" si="15"/>
        <v>0</v>
      </c>
      <c r="Q74" s="155">
        <f t="shared" si="15"/>
        <v>0</v>
      </c>
    </row>
    <row r="75" spans="1:17" hidden="1" x14ac:dyDescent="0.25">
      <c r="A75" s="12"/>
      <c r="B75" s="32"/>
      <c r="C75" s="149"/>
      <c r="D75" s="123"/>
      <c r="E75" s="51"/>
      <c r="F75" s="104"/>
      <c r="G75" s="104"/>
      <c r="H75" s="104"/>
      <c r="I75" s="104"/>
      <c r="J75" s="164"/>
      <c r="K75" s="153">
        <f t="shared" si="1"/>
        <v>0</v>
      </c>
      <c r="L75" s="51"/>
      <c r="M75" s="104"/>
      <c r="N75" s="104"/>
      <c r="O75" s="104"/>
      <c r="P75" s="104"/>
      <c r="Q75" s="164"/>
    </row>
    <row r="76" spans="1:17" x14ac:dyDescent="0.25">
      <c r="A76" s="72"/>
      <c r="B76" s="72"/>
      <c r="C76" s="31" t="s">
        <v>11</v>
      </c>
      <c r="D76" s="72"/>
      <c r="E76" s="155">
        <f t="shared" ref="E76:J76" si="16">E77+E78</f>
        <v>0</v>
      </c>
      <c r="F76" s="155">
        <f t="shared" si="16"/>
        <v>0</v>
      </c>
      <c r="G76" s="155">
        <f t="shared" si="16"/>
        <v>0</v>
      </c>
      <c r="H76" s="155">
        <f t="shared" si="16"/>
        <v>0</v>
      </c>
      <c r="I76" s="155">
        <f t="shared" si="16"/>
        <v>0</v>
      </c>
      <c r="J76" s="155">
        <f t="shared" si="16"/>
        <v>0</v>
      </c>
      <c r="K76" s="153">
        <f t="shared" ref="K76:K90" si="17">L76-E76</f>
        <v>7668</v>
      </c>
      <c r="L76" s="155">
        <f>M76+N76+O76+P76+Q76</f>
        <v>7668</v>
      </c>
      <c r="M76" s="155">
        <f t="shared" ref="M76:Q76" si="18">M77+M78</f>
        <v>0</v>
      </c>
      <c r="N76" s="155">
        <f t="shared" si="18"/>
        <v>0</v>
      </c>
      <c r="O76" s="155">
        <v>7668</v>
      </c>
      <c r="P76" s="155">
        <f t="shared" si="18"/>
        <v>0</v>
      </c>
      <c r="Q76" s="155">
        <f t="shared" si="18"/>
        <v>0</v>
      </c>
    </row>
    <row r="77" spans="1:17" ht="25.5" customHeight="1" x14ac:dyDescent="0.2">
      <c r="A77" s="16">
        <v>311</v>
      </c>
      <c r="B77" s="35" t="s">
        <v>130</v>
      </c>
      <c r="C77" s="26" t="s">
        <v>120</v>
      </c>
      <c r="D77" s="123"/>
      <c r="E77" s="14"/>
      <c r="F77" s="17"/>
      <c r="G77" s="17"/>
      <c r="H77" s="157"/>
      <c r="I77" s="157"/>
      <c r="J77" s="158"/>
      <c r="K77" s="153">
        <f t="shared" si="17"/>
        <v>7668</v>
      </c>
      <c r="L77" s="14">
        <f t="shared" ref="L77" si="19">M77+N77+O77+P77+Q77</f>
        <v>7668</v>
      </c>
      <c r="M77" s="17"/>
      <c r="N77" s="17"/>
      <c r="O77" s="157">
        <v>7668</v>
      </c>
      <c r="P77" s="157"/>
      <c r="Q77" s="158"/>
    </row>
    <row r="78" spans="1:17" hidden="1" x14ac:dyDescent="0.2">
      <c r="A78" s="12"/>
      <c r="B78" s="32"/>
      <c r="C78" s="149"/>
      <c r="D78" s="123"/>
      <c r="E78" s="14"/>
      <c r="F78" s="17"/>
      <c r="G78" s="17"/>
      <c r="H78" s="157"/>
      <c r="I78" s="157"/>
      <c r="J78" s="158"/>
      <c r="K78" s="153">
        <f t="shared" si="17"/>
        <v>0</v>
      </c>
      <c r="L78" s="14"/>
      <c r="M78" s="17"/>
      <c r="N78" s="17"/>
      <c r="O78" s="157"/>
      <c r="P78" s="157"/>
      <c r="Q78" s="158"/>
    </row>
    <row r="79" spans="1:17" ht="36" x14ac:dyDescent="0.25">
      <c r="A79" s="34"/>
      <c r="B79" s="81"/>
      <c r="C79" s="34" t="s">
        <v>18</v>
      </c>
      <c r="D79" s="73"/>
      <c r="E79" s="155">
        <f>F79+G79+H79+I79+J79</f>
        <v>33030</v>
      </c>
      <c r="F79" s="155">
        <f>SUM(F80:F84)</f>
        <v>32030</v>
      </c>
      <c r="G79" s="155">
        <f>SUM(G80:G84)</f>
        <v>0</v>
      </c>
      <c r="H79" s="155">
        <f>SUM(H80:H84)</f>
        <v>1000</v>
      </c>
      <c r="I79" s="155">
        <f>SUM(I80:I84)</f>
        <v>0</v>
      </c>
      <c r="J79" s="155">
        <f>SUM(J80:J84)</f>
        <v>0</v>
      </c>
      <c r="K79" s="153">
        <f t="shared" si="17"/>
        <v>0</v>
      </c>
      <c r="L79" s="155">
        <f>L80+L81+L83+L82+L84</f>
        <v>33030</v>
      </c>
      <c r="M79" s="155">
        <f>SUM(M80:M84)</f>
        <v>32030</v>
      </c>
      <c r="N79" s="155">
        <f>SUM(N80:N84)</f>
        <v>0</v>
      </c>
      <c r="O79" s="155">
        <f>SUM(O80:O84)</f>
        <v>1000</v>
      </c>
      <c r="P79" s="155">
        <f>SUM(P80:P84)</f>
        <v>0</v>
      </c>
      <c r="Q79" s="155">
        <f>SUM(Q80:Q84)</f>
        <v>0</v>
      </c>
    </row>
    <row r="80" spans="1:17" ht="36" x14ac:dyDescent="0.2">
      <c r="A80" s="16">
        <v>603</v>
      </c>
      <c r="B80" s="35" t="s">
        <v>26</v>
      </c>
      <c r="C80" s="24" t="s">
        <v>27</v>
      </c>
      <c r="D80" s="16" t="s">
        <v>28</v>
      </c>
      <c r="E80" s="51">
        <f>F80+H80+I80+J80</f>
        <v>31030</v>
      </c>
      <c r="F80" s="104">
        <f>26645+18008-5000+6294-11517-2670-1740+1010</f>
        <v>31030</v>
      </c>
      <c r="G80" s="17"/>
      <c r="H80" s="157"/>
      <c r="I80" s="157"/>
      <c r="J80" s="158"/>
      <c r="K80" s="153">
        <f t="shared" si="17"/>
        <v>0</v>
      </c>
      <c r="L80" s="51">
        <f>M80+O80+P80+Q80</f>
        <v>31030</v>
      </c>
      <c r="M80" s="104">
        <f>26645+18008-5000+6294-11517-2670-1740+1010</f>
        <v>31030</v>
      </c>
      <c r="N80" s="17"/>
      <c r="O80" s="157"/>
      <c r="P80" s="157"/>
      <c r="Q80" s="158"/>
    </row>
    <row r="81" spans="1:17" ht="44.25" x14ac:dyDescent="0.2">
      <c r="A81" s="16">
        <v>603</v>
      </c>
      <c r="B81" s="35" t="s">
        <v>26</v>
      </c>
      <c r="C81" s="7" t="s">
        <v>94</v>
      </c>
      <c r="D81" s="123" t="s">
        <v>28</v>
      </c>
      <c r="E81" s="51">
        <f t="shared" ref="E81:E84" si="20">F81+H81+I81+J81</f>
        <v>0</v>
      </c>
      <c r="F81" s="17"/>
      <c r="G81" s="17"/>
      <c r="H81" s="157"/>
      <c r="I81" s="157"/>
      <c r="J81" s="162"/>
      <c r="K81" s="153">
        <f t="shared" si="17"/>
        <v>0</v>
      </c>
      <c r="L81" s="51">
        <f t="shared" ref="L81:L84" si="21">M81+O81+P81+Q81</f>
        <v>0</v>
      </c>
      <c r="M81" s="17"/>
      <c r="N81" s="17"/>
      <c r="O81" s="157"/>
      <c r="P81" s="157"/>
      <c r="Q81" s="162"/>
    </row>
    <row r="82" spans="1:17" ht="44.25" x14ac:dyDescent="0.2">
      <c r="A82" s="2">
        <v>623</v>
      </c>
      <c r="B82" s="32" t="s">
        <v>26</v>
      </c>
      <c r="C82" s="145" t="s">
        <v>97</v>
      </c>
      <c r="D82" s="150" t="s">
        <v>20</v>
      </c>
      <c r="E82" s="51">
        <f>F82+H82+I82+J82</f>
        <v>2000</v>
      </c>
      <c r="F82" s="17">
        <v>1000</v>
      </c>
      <c r="G82" s="17"/>
      <c r="H82" s="157">
        <v>1000</v>
      </c>
      <c r="I82" s="157"/>
      <c r="J82" s="162"/>
      <c r="K82" s="153">
        <f>L82-E82</f>
        <v>0</v>
      </c>
      <c r="L82" s="51">
        <f>M82+O82+P82+Q82</f>
        <v>2000</v>
      </c>
      <c r="M82" s="17">
        <v>1000</v>
      </c>
      <c r="N82" s="17"/>
      <c r="O82" s="157">
        <v>1000</v>
      </c>
      <c r="P82" s="157"/>
      <c r="Q82" s="162"/>
    </row>
    <row r="83" spans="1:17" ht="72" x14ac:dyDescent="0.2">
      <c r="A83" s="16">
        <v>626</v>
      </c>
      <c r="B83" s="35" t="s">
        <v>26</v>
      </c>
      <c r="C83" s="7" t="s">
        <v>29</v>
      </c>
      <c r="D83" s="16" t="s">
        <v>28</v>
      </c>
      <c r="E83" s="51">
        <f t="shared" si="20"/>
        <v>0</v>
      </c>
      <c r="F83" s="17"/>
      <c r="G83" s="17"/>
      <c r="H83" s="157"/>
      <c r="I83" s="157"/>
      <c r="J83" s="158"/>
      <c r="K83" s="153">
        <f t="shared" si="17"/>
        <v>0</v>
      </c>
      <c r="L83" s="51">
        <f t="shared" si="21"/>
        <v>0</v>
      </c>
      <c r="M83" s="17"/>
      <c r="N83" s="17"/>
      <c r="O83" s="157"/>
      <c r="P83" s="157"/>
      <c r="Q83" s="158"/>
    </row>
    <row r="84" spans="1:17" s="78" customFormat="1" ht="44.25" hidden="1" x14ac:dyDescent="0.2">
      <c r="A84" s="2">
        <v>622</v>
      </c>
      <c r="B84" s="32" t="s">
        <v>25</v>
      </c>
      <c r="C84" s="21" t="s">
        <v>129</v>
      </c>
      <c r="D84" s="150" t="s">
        <v>13</v>
      </c>
      <c r="E84" s="51">
        <f t="shared" si="20"/>
        <v>0</v>
      </c>
      <c r="F84" s="104"/>
      <c r="G84" s="17"/>
      <c r="H84" s="161">
        <f>1521-1521</f>
        <v>0</v>
      </c>
      <c r="I84" s="157"/>
      <c r="J84" s="158"/>
      <c r="K84" s="153">
        <f t="shared" si="17"/>
        <v>0</v>
      </c>
      <c r="L84" s="51">
        <f t="shared" si="21"/>
        <v>0</v>
      </c>
      <c r="M84" s="104"/>
      <c r="N84" s="17"/>
      <c r="O84" s="161">
        <f>1521-1521</f>
        <v>0</v>
      </c>
      <c r="P84" s="157"/>
      <c r="Q84" s="158"/>
    </row>
    <row r="85" spans="1:17" s="78" customFormat="1" ht="24" x14ac:dyDescent="0.25">
      <c r="A85" s="79"/>
      <c r="B85" s="70"/>
      <c r="C85" s="27" t="s">
        <v>30</v>
      </c>
      <c r="D85" s="70"/>
      <c r="E85" s="154">
        <f t="shared" ref="E85:Q85" si="22">E86</f>
        <v>26854</v>
      </c>
      <c r="F85" s="154">
        <f t="shared" si="22"/>
        <v>0</v>
      </c>
      <c r="G85" s="154">
        <f t="shared" si="22"/>
        <v>26854</v>
      </c>
      <c r="H85" s="154">
        <f t="shared" si="22"/>
        <v>0</v>
      </c>
      <c r="I85" s="154">
        <f t="shared" si="22"/>
        <v>0</v>
      </c>
      <c r="J85" s="154">
        <f t="shared" si="22"/>
        <v>0</v>
      </c>
      <c r="K85" s="153">
        <f t="shared" si="17"/>
        <v>10</v>
      </c>
      <c r="L85" s="154">
        <f t="shared" si="22"/>
        <v>26864</v>
      </c>
      <c r="M85" s="154">
        <f t="shared" si="22"/>
        <v>0</v>
      </c>
      <c r="N85" s="154">
        <f t="shared" si="22"/>
        <v>26864</v>
      </c>
      <c r="O85" s="154">
        <f t="shared" si="22"/>
        <v>0</v>
      </c>
      <c r="P85" s="154">
        <f t="shared" si="22"/>
        <v>0</v>
      </c>
      <c r="Q85" s="154">
        <f t="shared" si="22"/>
        <v>0</v>
      </c>
    </row>
    <row r="86" spans="1:17" s="78" customFormat="1" ht="24" x14ac:dyDescent="0.25">
      <c r="A86" s="81"/>
      <c r="B86" s="85"/>
      <c r="C86" s="52" t="s">
        <v>31</v>
      </c>
      <c r="D86" s="126"/>
      <c r="E86" s="169">
        <f t="shared" ref="E86:Q86" si="23">SUM(E87)</f>
        <v>26854</v>
      </c>
      <c r="F86" s="169">
        <f t="shared" si="23"/>
        <v>0</v>
      </c>
      <c r="G86" s="14">
        <f t="shared" si="23"/>
        <v>26854</v>
      </c>
      <c r="H86" s="169">
        <f t="shared" si="23"/>
        <v>0</v>
      </c>
      <c r="I86" s="169">
        <f t="shared" si="23"/>
        <v>0</v>
      </c>
      <c r="J86" s="169">
        <f t="shared" si="23"/>
        <v>0</v>
      </c>
      <c r="K86" s="153">
        <f t="shared" si="17"/>
        <v>10</v>
      </c>
      <c r="L86" s="169">
        <f t="shared" si="23"/>
        <v>26864</v>
      </c>
      <c r="M86" s="169">
        <f t="shared" si="23"/>
        <v>0</v>
      </c>
      <c r="N86" s="14">
        <f t="shared" si="23"/>
        <v>26864</v>
      </c>
      <c r="O86" s="169">
        <f t="shared" si="23"/>
        <v>0</v>
      </c>
      <c r="P86" s="169">
        <f t="shared" si="23"/>
        <v>0</v>
      </c>
      <c r="Q86" s="169">
        <f t="shared" si="23"/>
        <v>0</v>
      </c>
    </row>
    <row r="87" spans="1:17" s="78" customFormat="1" ht="26.25" x14ac:dyDescent="0.25">
      <c r="A87" s="67">
        <v>738</v>
      </c>
      <c r="B87" s="67" t="s">
        <v>32</v>
      </c>
      <c r="C87" s="7" t="s">
        <v>33</v>
      </c>
      <c r="D87" s="127" t="s">
        <v>17</v>
      </c>
      <c r="E87" s="51">
        <f>SUM(F87:I87)</f>
        <v>26854</v>
      </c>
      <c r="F87" s="17"/>
      <c r="G87" s="104">
        <v>26854</v>
      </c>
      <c r="H87" s="104"/>
      <c r="I87" s="104"/>
      <c r="J87" s="160"/>
      <c r="K87" s="153">
        <f t="shared" si="17"/>
        <v>10</v>
      </c>
      <c r="L87" s="51">
        <f>SUM(M87:P87)</f>
        <v>26864</v>
      </c>
      <c r="M87" s="17"/>
      <c r="N87" s="104">
        <v>26864</v>
      </c>
      <c r="O87" s="104"/>
      <c r="P87" s="104"/>
      <c r="Q87" s="160"/>
    </row>
    <row r="88" spans="1:17" ht="10.5" customHeight="1" x14ac:dyDescent="0.25">
      <c r="A88" s="27"/>
      <c r="B88" s="53"/>
      <c r="C88" s="27" t="s">
        <v>34</v>
      </c>
      <c r="D88" s="53"/>
      <c r="E88" s="154">
        <f t="shared" ref="E88:Q89" si="24">E89</f>
        <v>0</v>
      </c>
      <c r="F88" s="154">
        <f t="shared" si="24"/>
        <v>0</v>
      </c>
      <c r="G88" s="154">
        <f t="shared" si="24"/>
        <v>0</v>
      </c>
      <c r="H88" s="154">
        <f t="shared" si="24"/>
        <v>0</v>
      </c>
      <c r="I88" s="154">
        <f t="shared" si="24"/>
        <v>0</v>
      </c>
      <c r="J88" s="154">
        <f t="shared" si="24"/>
        <v>0</v>
      </c>
      <c r="K88" s="153">
        <f t="shared" si="17"/>
        <v>630</v>
      </c>
      <c r="L88" s="154">
        <f t="shared" si="24"/>
        <v>630</v>
      </c>
      <c r="M88" s="154">
        <f t="shared" si="24"/>
        <v>0</v>
      </c>
      <c r="N88" s="154">
        <f t="shared" si="24"/>
        <v>630</v>
      </c>
      <c r="O88" s="154">
        <f t="shared" si="24"/>
        <v>0</v>
      </c>
      <c r="P88" s="154">
        <f t="shared" si="24"/>
        <v>0</v>
      </c>
      <c r="Q88" s="154">
        <f t="shared" si="24"/>
        <v>0</v>
      </c>
    </row>
    <row r="89" spans="1:17" x14ac:dyDescent="0.2">
      <c r="A89" s="85"/>
      <c r="B89" s="85"/>
      <c r="C89" s="52" t="s">
        <v>35</v>
      </c>
      <c r="D89" s="126"/>
      <c r="E89" s="170">
        <f t="shared" si="24"/>
        <v>0</v>
      </c>
      <c r="F89" s="170">
        <f t="shared" si="24"/>
        <v>0</v>
      </c>
      <c r="G89" s="170">
        <f t="shared" si="24"/>
        <v>0</v>
      </c>
      <c r="H89" s="170">
        <f t="shared" si="24"/>
        <v>0</v>
      </c>
      <c r="I89" s="170">
        <f t="shared" si="24"/>
        <v>0</v>
      </c>
      <c r="J89" s="170">
        <f t="shared" si="24"/>
        <v>0</v>
      </c>
      <c r="K89" s="153">
        <f t="shared" si="17"/>
        <v>630</v>
      </c>
      <c r="L89" s="170">
        <f t="shared" si="24"/>
        <v>630</v>
      </c>
      <c r="M89" s="170">
        <f t="shared" si="24"/>
        <v>0</v>
      </c>
      <c r="N89" s="170">
        <f t="shared" si="24"/>
        <v>630</v>
      </c>
      <c r="O89" s="170">
        <f t="shared" si="24"/>
        <v>0</v>
      </c>
      <c r="P89" s="170">
        <f t="shared" si="24"/>
        <v>0</v>
      </c>
      <c r="Q89" s="170">
        <f t="shared" si="24"/>
        <v>0</v>
      </c>
    </row>
    <row r="90" spans="1:17" ht="36" x14ac:dyDescent="0.25">
      <c r="A90" s="67">
        <v>606</v>
      </c>
      <c r="B90" s="67" t="s">
        <v>132</v>
      </c>
      <c r="C90" s="7" t="s">
        <v>131</v>
      </c>
      <c r="D90" s="128"/>
      <c r="E90" s="171"/>
      <c r="F90" s="164"/>
      <c r="G90" s="164"/>
      <c r="H90" s="164"/>
      <c r="I90" s="164"/>
      <c r="J90" s="164"/>
      <c r="K90" s="153">
        <f t="shared" si="17"/>
        <v>630</v>
      </c>
      <c r="L90" s="51">
        <f>SUM(M90:P90)</f>
        <v>630</v>
      </c>
      <c r="M90" s="164"/>
      <c r="N90" s="164">
        <v>630</v>
      </c>
      <c r="O90" s="164"/>
      <c r="P90" s="164"/>
      <c r="Q90" s="164"/>
    </row>
    <row r="91" spans="1:17" x14ac:dyDescent="0.25">
      <c r="A91" s="89"/>
      <c r="B91" s="90"/>
      <c r="C91" s="30"/>
      <c r="D91" s="91"/>
      <c r="E91" s="30"/>
      <c r="F91" s="30"/>
      <c r="G91" s="30"/>
      <c r="H91" s="30"/>
      <c r="I91" s="30"/>
      <c r="J91" s="30"/>
    </row>
    <row r="92" spans="1:17" x14ac:dyDescent="0.25">
      <c r="A92" s="89"/>
      <c r="B92" s="90"/>
      <c r="C92" s="30"/>
      <c r="D92" s="91"/>
      <c r="E92" s="30"/>
      <c r="F92" s="30"/>
      <c r="G92" s="30"/>
      <c r="H92" s="30"/>
      <c r="I92" s="30"/>
      <c r="J92" s="30"/>
    </row>
    <row r="93" spans="1:17" x14ac:dyDescent="0.25">
      <c r="A93" s="89"/>
      <c r="B93" s="90"/>
      <c r="C93" s="30"/>
      <c r="D93" s="91"/>
      <c r="E93" s="30"/>
      <c r="F93" s="30"/>
      <c r="G93" s="30"/>
      <c r="H93" s="30"/>
      <c r="I93" s="30"/>
      <c r="J93" s="30"/>
    </row>
    <row r="94" spans="1:17" ht="17.25" customHeight="1" x14ac:dyDescent="0.25">
      <c r="C94" s="61" t="s">
        <v>36</v>
      </c>
      <c r="E94" s="174"/>
      <c r="F94" s="174"/>
      <c r="G94" s="174"/>
      <c r="H94" s="174"/>
      <c r="I94" s="174"/>
    </row>
    <row r="95" spans="1:17" ht="12" customHeight="1" x14ac:dyDescent="0.25">
      <c r="A95" s="174" t="s">
        <v>79</v>
      </c>
      <c r="B95" s="174"/>
      <c r="C95" s="173" t="s">
        <v>80</v>
      </c>
      <c r="D95" s="173"/>
      <c r="E95" s="173"/>
      <c r="F95" s="173"/>
      <c r="G95" s="173"/>
      <c r="H95" s="173"/>
      <c r="I95" s="173"/>
    </row>
    <row r="96" spans="1:17" ht="12" customHeight="1" x14ac:dyDescent="0.25">
      <c r="D96" s="173" t="s">
        <v>111</v>
      </c>
      <c r="E96" s="173"/>
      <c r="F96" s="173"/>
      <c r="G96" s="173"/>
      <c r="H96" s="173"/>
      <c r="I96" s="173"/>
      <c r="L96" s="173" t="s">
        <v>81</v>
      </c>
      <c r="M96" s="173"/>
      <c r="N96" s="173"/>
      <c r="O96" s="173"/>
      <c r="P96" s="173"/>
      <c r="Q96" s="173"/>
    </row>
    <row r="97" spans="3:17" ht="12" customHeight="1" x14ac:dyDescent="0.25">
      <c r="D97" s="174" t="s">
        <v>112</v>
      </c>
      <c r="E97" s="174"/>
      <c r="F97" s="174"/>
      <c r="G97" s="174"/>
      <c r="H97" s="174"/>
      <c r="I97" s="174"/>
      <c r="L97" s="173" t="s">
        <v>102</v>
      </c>
      <c r="M97" s="173"/>
      <c r="N97" s="173"/>
      <c r="O97" s="173"/>
      <c r="P97" s="173"/>
      <c r="Q97" s="173"/>
    </row>
    <row r="98" spans="3:17" x14ac:dyDescent="0.25">
      <c r="C98" s="142"/>
    </row>
    <row r="99" spans="3:17" x14ac:dyDescent="0.25">
      <c r="E99" s="173"/>
      <c r="F99" s="173"/>
      <c r="G99" s="173"/>
      <c r="H99" s="173"/>
      <c r="I99" s="173"/>
    </row>
    <row r="100" spans="3:17" x14ac:dyDescent="0.25">
      <c r="E100" s="173"/>
      <c r="F100" s="173"/>
      <c r="G100" s="173"/>
      <c r="H100" s="173"/>
      <c r="I100" s="173"/>
    </row>
    <row r="101" spans="3:17" x14ac:dyDescent="0.25">
      <c r="E101" s="173"/>
      <c r="F101" s="173"/>
      <c r="G101" s="173"/>
      <c r="H101" s="173"/>
      <c r="I101" s="173"/>
    </row>
  </sheetData>
  <mergeCells count="34">
    <mergeCell ref="N6:N7"/>
    <mergeCell ref="E101:I101"/>
    <mergeCell ref="D96:I96"/>
    <mergeCell ref="L96:Q96"/>
    <mergeCell ref="D97:I97"/>
    <mergeCell ref="L97:Q97"/>
    <mergeCell ref="E99:I99"/>
    <mergeCell ref="E100:I100"/>
    <mergeCell ref="A95:B95"/>
    <mergeCell ref="C95:E95"/>
    <mergeCell ref="F95:I95"/>
    <mergeCell ref="K5:K7"/>
    <mergeCell ref="F6:F7"/>
    <mergeCell ref="G6:G7"/>
    <mergeCell ref="H6:H7"/>
    <mergeCell ref="I6:I7"/>
    <mergeCell ref="J6:J7"/>
    <mergeCell ref="E94:I94"/>
    <mergeCell ref="A1:Q1"/>
    <mergeCell ref="A2:S2"/>
    <mergeCell ref="A3:S3"/>
    <mergeCell ref="A4:I4"/>
    <mergeCell ref="A5:A7"/>
    <mergeCell ref="B5:B7"/>
    <mergeCell ref="C5:C7"/>
    <mergeCell ref="D5:D7"/>
    <mergeCell ref="E5:E7"/>
    <mergeCell ref="F5:J5"/>
    <mergeCell ref="O6:O7"/>
    <mergeCell ref="P6:P7"/>
    <mergeCell ref="Q6:Q7"/>
    <mergeCell ref="L5:L7"/>
    <mergeCell ref="M5:Q5"/>
    <mergeCell ref="M6:M7"/>
  </mergeCells>
  <pageMargins left="0" right="0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4</vt:i4>
      </vt:variant>
      <vt:variant>
        <vt:lpstr>Наименувани диапазони</vt:lpstr>
      </vt:variant>
      <vt:variant>
        <vt:i4>1</vt:i4>
      </vt:variant>
    </vt:vector>
  </HeadingPairs>
  <TitlesOfParts>
    <vt:vector size="5" baseType="lpstr">
      <vt:lpstr>КП 2023-1</vt:lpstr>
      <vt:lpstr>Актуализация м. Март-23</vt:lpstr>
      <vt:lpstr>Актуализация м. MАЙ-23 </vt:lpstr>
      <vt:lpstr>Актуализация юни, 2023</vt:lpstr>
      <vt:lpstr>'Актуализация юни, 2023'!Печат_заглавия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G500</dc:creator>
  <cp:lastModifiedBy>USER1</cp:lastModifiedBy>
  <cp:lastPrinted>2023-08-14T12:55:13Z</cp:lastPrinted>
  <dcterms:created xsi:type="dcterms:W3CDTF">2023-02-07T02:44:58Z</dcterms:created>
  <dcterms:modified xsi:type="dcterms:W3CDTF">2023-08-15T12:37:29Z</dcterms:modified>
</cp:coreProperties>
</file>